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EstaPastaDeTrabalho" defaultThemeVersion="166925"/>
  <mc:AlternateContent xmlns:mc="http://schemas.openxmlformats.org/markup-compatibility/2006">
    <mc:Choice Requires="x15">
      <x15ac:absPath xmlns:x15ac="http://schemas.microsoft.com/office/spreadsheetml/2010/11/ac" url="Z:\02. LICITAÇÕES\# LICITAÇÕES 2021\Edital 013-2021 - Espeleologia\Edital final\"/>
    </mc:Choice>
  </mc:AlternateContent>
  <xr:revisionPtr revIDLastSave="0" documentId="8_{C2C4964B-046B-4929-AC44-F0A5CC1A1514}" xr6:coauthVersionLast="45" xr6:coauthVersionMax="45" xr10:uidLastSave="{00000000-0000-0000-0000-000000000000}"/>
  <bookViews>
    <workbookView xWindow="-120" yWindow="-120" windowWidth="29040" windowHeight="15840" tabRatio="899" firstSheet="19" activeTab="19" xr2:uid="{C10352CF-FA5A-41E8-AE35-882A5B52B06C}"/>
  </bookViews>
  <sheets>
    <sheet name="Resumo" sheetId="68" r:id="rId1"/>
    <sheet name="IESP" sheetId="1" r:id="rId2"/>
    <sheet name="LEVA" sheetId="8" r:id="rId3"/>
    <sheet name="IMAG" sheetId="38" r:id="rId4"/>
    <sheet name="DFIS" sheetId="39" r:id="rId5"/>
    <sheet name="CFAC" sheetId="40" r:id="rId6"/>
    <sheet name="CLAR" sheetId="41" r:id="rId7"/>
    <sheet name="RFAC" sheetId="42" r:id="rId8"/>
    <sheet name="RGEO" sheetId="43" r:id="rId9"/>
    <sheet name="MFAC" sheetId="44" r:id="rId10"/>
    <sheet name="IFLO" sheetId="45" r:id="rId11"/>
    <sheet name="CHID" sheetId="46" r:id="rId12"/>
    <sheet name="MHID" sheetId="47" r:id="rId13"/>
    <sheet name="CRHI" sheetId="48" r:id="rId14"/>
    <sheet name="MRHI" sheetId="49" r:id="rId15"/>
    <sheet name="DEFI" sheetId="50" r:id="rId16"/>
    <sheet name="MVMZ" sheetId="51" r:id="rId17"/>
    <sheet name="MVMI" sheetId="52" r:id="rId18"/>
    <sheet name="AUSC" sheetId="53" r:id="rId19"/>
    <sheet name="PINO" sheetId="75" r:id="rId20"/>
    <sheet name="ESEV" sheetId="54" r:id="rId21"/>
    <sheet name="ECE1" sheetId="72" r:id="rId22"/>
    <sheet name="ECE2" sheetId="73" r:id="rId23"/>
    <sheet name="ROCO" sheetId="55" r:id="rId24"/>
    <sheet name="PLAM" sheetId="56" r:id="rId25"/>
    <sheet name="CERC 1" sheetId="57" r:id="rId26"/>
    <sheet name="CERC 2" sheetId="58" r:id="rId27"/>
    <sheet name="PLAC1" sheetId="59" r:id="rId28"/>
    <sheet name="PLAC2" sheetId="60" r:id="rId29"/>
    <sheet name="PLAC3" sheetId="61" r:id="rId30"/>
    <sheet name="ROMA" sheetId="62" r:id="rId31"/>
    <sheet name="ROCA" sheetId="74" r:id="rId32"/>
    <sheet name="MILE" sheetId="64" r:id="rId33"/>
    <sheet name="FISC" sheetId="65" r:id="rId34"/>
    <sheet name="GERE" sheetId="66" r:id="rId35"/>
    <sheet name="CONS" sheetId="67" r:id="rId36"/>
    <sheet name="Sheet1" sheetId="3" r:id="rId37"/>
    <sheet name="Tabela 1 - Veículos" sheetId="4" r:id="rId38"/>
    <sheet name="Tabela 2 - Instalações e etc" sheetId="5" r:id="rId39"/>
    <sheet name="Especificações" sheetId="70" r:id="rId40"/>
  </sheets>
  <definedNames>
    <definedName name="_xlnm._FilterDatabase" localSheetId="36" hidden="1">Sheet1!$A$2:$Y$2</definedName>
    <definedName name="_ftn1" localSheetId="39">Especificações!$C$25</definedName>
    <definedName name="_ftnref1" localSheetId="39">Especificações!$C$20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65" l="1"/>
  <c r="B21" i="65"/>
  <c r="C21" i="65"/>
  <c r="D21" i="65"/>
  <c r="H21" i="65"/>
  <c r="K21" i="65" s="1"/>
  <c r="G21" i="49" l="1"/>
  <c r="H21" i="49" s="1"/>
  <c r="G20" i="49"/>
  <c r="H20" i="49" s="1"/>
  <c r="G19" i="49"/>
  <c r="H19" i="49" s="1"/>
  <c r="F7" i="49"/>
  <c r="G21" i="48"/>
  <c r="H21" i="48" s="1"/>
  <c r="G20" i="48"/>
  <c r="H20" i="48" s="1"/>
  <c r="G19" i="48"/>
  <c r="H19" i="48" s="1"/>
  <c r="F7" i="48"/>
  <c r="G21" i="47"/>
  <c r="G20" i="47"/>
  <c r="G19" i="47"/>
  <c r="F7" i="47"/>
  <c r="G21" i="46"/>
  <c r="G20" i="46"/>
  <c r="G19" i="46"/>
  <c r="F7" i="46"/>
  <c r="B11" i="66" l="1"/>
  <c r="C11" i="66"/>
  <c r="D11" i="66"/>
  <c r="G11" i="66"/>
  <c r="K11" i="66" l="1"/>
  <c r="K8" i="74" l="1"/>
  <c r="K8" i="62"/>
  <c r="K9" i="61"/>
  <c r="K8" i="60"/>
  <c r="K8" i="59"/>
  <c r="K9" i="58"/>
  <c r="K8" i="57"/>
  <c r="K8" i="73"/>
  <c r="K8" i="72"/>
  <c r="K8" i="54"/>
  <c r="K9" i="75"/>
  <c r="F24" i="39"/>
  <c r="G24" i="39" s="1"/>
  <c r="F23" i="39"/>
  <c r="G23" i="39" s="1"/>
  <c r="K8" i="8" l="1"/>
  <c r="K7" i="75" l="1"/>
  <c r="C11" i="75" l="1"/>
  <c r="D11" i="75"/>
  <c r="K6" i="74"/>
  <c r="C10" i="74" l="1"/>
  <c r="D10" i="74"/>
  <c r="K6" i="75"/>
  <c r="K10" i="75" l="1"/>
  <c r="K9" i="74"/>
  <c r="K6" i="73" l="1"/>
  <c r="K6" i="72"/>
  <c r="C10" i="73" l="1"/>
  <c r="D10" i="72"/>
  <c r="D10" i="73"/>
  <c r="C10" i="72"/>
  <c r="F7" i="67" l="1"/>
  <c r="G15" i="55"/>
  <c r="G21" i="55"/>
  <c r="G20" i="55"/>
  <c r="G19" i="55"/>
  <c r="F7" i="55"/>
  <c r="F9" i="50"/>
  <c r="F8" i="50"/>
  <c r="F7" i="50"/>
  <c r="K9" i="73" l="1"/>
  <c r="K9" i="72"/>
  <c r="G23" i="45"/>
  <c r="G22" i="45"/>
  <c r="G21" i="45"/>
  <c r="F9" i="45"/>
  <c r="F8" i="45"/>
  <c r="F7" i="45"/>
  <c r="G7" i="45" s="1"/>
  <c r="G24" i="44" l="1"/>
  <c r="G23" i="44"/>
  <c r="G22" i="44"/>
  <c r="F18" i="44"/>
  <c r="F17" i="44"/>
  <c r="F13" i="44"/>
  <c r="F9" i="44"/>
  <c r="F8" i="44"/>
  <c r="F7" i="44"/>
  <c r="G23" i="43"/>
  <c r="G22" i="43"/>
  <c r="G21" i="43"/>
  <c r="F7" i="43"/>
  <c r="F8" i="43"/>
  <c r="G24" i="42"/>
  <c r="G23" i="42"/>
  <c r="G22" i="42"/>
  <c r="F18" i="42"/>
  <c r="F17" i="42"/>
  <c r="F13" i="42"/>
  <c r="F9" i="42"/>
  <c r="F8" i="42"/>
  <c r="F7" i="42"/>
  <c r="F8" i="41"/>
  <c r="F7" i="41"/>
  <c r="G24" i="40"/>
  <c r="G23" i="40"/>
  <c r="G22" i="40"/>
  <c r="F18" i="40"/>
  <c r="F17" i="40"/>
  <c r="F22" i="39"/>
  <c r="F21" i="39"/>
  <c r="F20" i="39"/>
  <c r="F13" i="40"/>
  <c r="F9" i="40"/>
  <c r="F8" i="40"/>
  <c r="F7" i="40"/>
  <c r="G30" i="39"/>
  <c r="G29" i="39"/>
  <c r="G28" i="39"/>
  <c r="F8" i="38"/>
  <c r="F12" i="39"/>
  <c r="F9" i="39"/>
  <c r="F8" i="39"/>
  <c r="F7" i="39"/>
  <c r="F11" i="39"/>
  <c r="F10" i="39"/>
  <c r="G28" i="38" l="1"/>
  <c r="G27" i="38"/>
  <c r="I26" i="38"/>
  <c r="G26" i="38"/>
  <c r="G16" i="38" l="1"/>
  <c r="G17" i="38"/>
  <c r="G18" i="38"/>
  <c r="K18" i="38" s="1"/>
  <c r="G19" i="38"/>
  <c r="K19" i="38" s="1"/>
  <c r="G20" i="38"/>
  <c r="G21" i="38"/>
  <c r="K21" i="38" s="1"/>
  <c r="F7" i="38"/>
  <c r="G7" i="38" s="1"/>
  <c r="C9" i="67"/>
  <c r="G7" i="67"/>
  <c r="D7" i="67"/>
  <c r="C7" i="67"/>
  <c r="B7" i="67"/>
  <c r="H35" i="66"/>
  <c r="D35" i="66"/>
  <c r="C35" i="66"/>
  <c r="B35" i="66"/>
  <c r="A35" i="66"/>
  <c r="H34" i="66"/>
  <c r="D34" i="66"/>
  <c r="C34" i="66"/>
  <c r="B34" i="66"/>
  <c r="A34" i="66"/>
  <c r="H33" i="66"/>
  <c r="D33" i="66"/>
  <c r="C33" i="66"/>
  <c r="B33" i="66"/>
  <c r="A33" i="66"/>
  <c r="G25" i="66"/>
  <c r="D25" i="66"/>
  <c r="C25" i="66"/>
  <c r="B25" i="66"/>
  <c r="G21" i="66"/>
  <c r="D21" i="66"/>
  <c r="C21" i="66"/>
  <c r="B21" i="66"/>
  <c r="G20" i="66"/>
  <c r="D20" i="66"/>
  <c r="C20" i="66"/>
  <c r="B20" i="66"/>
  <c r="G19" i="66"/>
  <c r="D19" i="66"/>
  <c r="C19" i="66"/>
  <c r="B19" i="66"/>
  <c r="G18" i="66"/>
  <c r="D18" i="66"/>
  <c r="C18" i="66"/>
  <c r="B18" i="66"/>
  <c r="G17" i="66"/>
  <c r="D17" i="66"/>
  <c r="C17" i="66"/>
  <c r="B17" i="66"/>
  <c r="G15" i="66"/>
  <c r="D15" i="66"/>
  <c r="C15" i="66"/>
  <c r="B15" i="66"/>
  <c r="G14" i="66"/>
  <c r="D14" i="66"/>
  <c r="C14" i="66"/>
  <c r="B14" i="66"/>
  <c r="G13" i="66"/>
  <c r="D13" i="66"/>
  <c r="C13" i="66"/>
  <c r="B13" i="66"/>
  <c r="G12" i="66"/>
  <c r="D12" i="66"/>
  <c r="C12" i="66"/>
  <c r="B12" i="66"/>
  <c r="G10" i="66"/>
  <c r="D10" i="66"/>
  <c r="C10" i="66"/>
  <c r="B10" i="66"/>
  <c r="G9" i="66"/>
  <c r="D9" i="66"/>
  <c r="C9" i="66"/>
  <c r="B9" i="66"/>
  <c r="G8" i="66"/>
  <c r="D8" i="66"/>
  <c r="C8" i="66"/>
  <c r="B8" i="66"/>
  <c r="G16" i="66"/>
  <c r="D16" i="66"/>
  <c r="C16" i="66"/>
  <c r="B16" i="66"/>
  <c r="G7" i="66"/>
  <c r="D7" i="66"/>
  <c r="C7" i="66"/>
  <c r="B7" i="66"/>
  <c r="H24" i="65"/>
  <c r="D24" i="65"/>
  <c r="C24" i="65"/>
  <c r="B24" i="65"/>
  <c r="A24" i="65"/>
  <c r="H23" i="65"/>
  <c r="D23" i="65"/>
  <c r="C23" i="65"/>
  <c r="B23" i="65"/>
  <c r="A23" i="65"/>
  <c r="H22" i="65"/>
  <c r="D22" i="65"/>
  <c r="C22" i="65"/>
  <c r="B22" i="65"/>
  <c r="A22" i="65"/>
  <c r="H20" i="65"/>
  <c r="D20" i="65"/>
  <c r="C20" i="65"/>
  <c r="B20" i="65"/>
  <c r="A20" i="65"/>
  <c r="G16" i="65"/>
  <c r="K16" i="65" s="1"/>
  <c r="G12" i="65"/>
  <c r="D12" i="65"/>
  <c r="C12" i="65"/>
  <c r="B12" i="65"/>
  <c r="G8" i="65"/>
  <c r="D8" i="65"/>
  <c r="C8" i="65"/>
  <c r="B8" i="65"/>
  <c r="G7" i="65"/>
  <c r="D7" i="65"/>
  <c r="C7" i="65"/>
  <c r="B7" i="65"/>
  <c r="G7" i="64"/>
  <c r="D7" i="64"/>
  <c r="C7" i="64"/>
  <c r="B7" i="64"/>
  <c r="K6" i="62"/>
  <c r="K7" i="61"/>
  <c r="K6" i="60"/>
  <c r="K6" i="59"/>
  <c r="K7" i="58"/>
  <c r="K6" i="57"/>
  <c r="H22" i="56"/>
  <c r="D22" i="56"/>
  <c r="C22" i="56"/>
  <c r="B22" i="56"/>
  <c r="A22" i="56"/>
  <c r="H21" i="56"/>
  <c r="D21" i="56"/>
  <c r="C21" i="56"/>
  <c r="B21" i="56"/>
  <c r="A21" i="56"/>
  <c r="H20" i="56"/>
  <c r="D20" i="56"/>
  <c r="C20" i="56"/>
  <c r="B20" i="56"/>
  <c r="A20" i="56"/>
  <c r="G16" i="56"/>
  <c r="D16" i="56"/>
  <c r="C16" i="56"/>
  <c r="B16" i="56"/>
  <c r="G12" i="56"/>
  <c r="D12" i="56"/>
  <c r="C12" i="56"/>
  <c r="B12" i="56"/>
  <c r="G11" i="56"/>
  <c r="D11" i="56"/>
  <c r="C11" i="56"/>
  <c r="B11" i="56"/>
  <c r="G10" i="56"/>
  <c r="D10" i="56"/>
  <c r="C10" i="56"/>
  <c r="B10" i="56"/>
  <c r="G9" i="56"/>
  <c r="D9" i="56"/>
  <c r="C9" i="56"/>
  <c r="B9" i="56"/>
  <c r="G8" i="56"/>
  <c r="D8" i="56"/>
  <c r="C8" i="56"/>
  <c r="B8" i="56"/>
  <c r="G7" i="56"/>
  <c r="D7" i="56"/>
  <c r="C7" i="56"/>
  <c r="B7" i="56"/>
  <c r="H21" i="55"/>
  <c r="D21" i="55"/>
  <c r="C21" i="55"/>
  <c r="B21" i="55"/>
  <c r="A21" i="55"/>
  <c r="H20" i="55"/>
  <c r="D20" i="55"/>
  <c r="C20" i="55"/>
  <c r="B20" i="55"/>
  <c r="A20" i="55"/>
  <c r="H19" i="55"/>
  <c r="D19" i="55"/>
  <c r="C19" i="55"/>
  <c r="B19" i="55"/>
  <c r="A19" i="55"/>
  <c r="G11" i="55"/>
  <c r="D11" i="55"/>
  <c r="C11" i="55"/>
  <c r="B11" i="55"/>
  <c r="G7" i="55"/>
  <c r="D7" i="55"/>
  <c r="C7" i="55"/>
  <c r="B7" i="55"/>
  <c r="K6" i="54"/>
  <c r="K6" i="53"/>
  <c r="K5" i="52"/>
  <c r="K6" i="51"/>
  <c r="G9" i="50"/>
  <c r="D9" i="50"/>
  <c r="C9" i="50"/>
  <c r="B9" i="50"/>
  <c r="G8" i="50"/>
  <c r="D8" i="50"/>
  <c r="C8" i="50"/>
  <c r="B8" i="50"/>
  <c r="G7" i="50"/>
  <c r="D7" i="50"/>
  <c r="C7" i="50"/>
  <c r="B7" i="50"/>
  <c r="G10" i="50"/>
  <c r="D10" i="50"/>
  <c r="C10" i="50"/>
  <c r="B10" i="50"/>
  <c r="K22" i="49"/>
  <c r="D21" i="49"/>
  <c r="C21" i="49"/>
  <c r="B21" i="49"/>
  <c r="A21" i="49"/>
  <c r="D20" i="49"/>
  <c r="C20" i="49"/>
  <c r="B20" i="49"/>
  <c r="A20" i="49"/>
  <c r="D19" i="49"/>
  <c r="C19" i="49"/>
  <c r="B19" i="49"/>
  <c r="A19" i="49"/>
  <c r="G15" i="49"/>
  <c r="K15" i="49" s="1"/>
  <c r="G11" i="49"/>
  <c r="D11" i="49"/>
  <c r="C11" i="49"/>
  <c r="B11" i="49"/>
  <c r="G7" i="49"/>
  <c r="D7" i="49"/>
  <c r="C7" i="49"/>
  <c r="B7" i="49"/>
  <c r="K22" i="48"/>
  <c r="D21" i="48"/>
  <c r="C21" i="48"/>
  <c r="B21" i="48"/>
  <c r="A21" i="48"/>
  <c r="D20" i="48"/>
  <c r="C20" i="48"/>
  <c r="B20" i="48"/>
  <c r="A20" i="48"/>
  <c r="D19" i="48"/>
  <c r="C19" i="48"/>
  <c r="B19" i="48"/>
  <c r="A19" i="48"/>
  <c r="G15" i="48"/>
  <c r="K15" i="48" s="1"/>
  <c r="G11" i="48"/>
  <c r="D11" i="48"/>
  <c r="C11" i="48"/>
  <c r="B11" i="48"/>
  <c r="G7" i="48"/>
  <c r="D7" i="48"/>
  <c r="C7" i="48"/>
  <c r="B7" i="48"/>
  <c r="K22" i="47"/>
  <c r="H21" i="47"/>
  <c r="D21" i="47"/>
  <c r="C21" i="47"/>
  <c r="B21" i="47"/>
  <c r="A21" i="47"/>
  <c r="H20" i="47"/>
  <c r="D20" i="47"/>
  <c r="C20" i="47"/>
  <c r="B20" i="47"/>
  <c r="A20" i="47"/>
  <c r="H19" i="47"/>
  <c r="D19" i="47"/>
  <c r="C19" i="47"/>
  <c r="B19" i="47"/>
  <c r="A19" i="47"/>
  <c r="G15" i="47"/>
  <c r="K15" i="47" s="1"/>
  <c r="G11" i="47"/>
  <c r="D11" i="47"/>
  <c r="C11" i="47"/>
  <c r="B11" i="47"/>
  <c r="G7" i="47"/>
  <c r="D7" i="47"/>
  <c r="C7" i="47"/>
  <c r="B7" i="47"/>
  <c r="K22" i="46"/>
  <c r="H21" i="46"/>
  <c r="D21" i="46"/>
  <c r="C21" i="46"/>
  <c r="B21" i="46"/>
  <c r="A21" i="46"/>
  <c r="H20" i="46"/>
  <c r="D20" i="46"/>
  <c r="C20" i="46"/>
  <c r="B20" i="46"/>
  <c r="A20" i="46"/>
  <c r="H19" i="46"/>
  <c r="D19" i="46"/>
  <c r="C19" i="46"/>
  <c r="B19" i="46"/>
  <c r="A19" i="46"/>
  <c r="G15" i="46"/>
  <c r="K15" i="46" s="1"/>
  <c r="G11" i="46"/>
  <c r="D11" i="46"/>
  <c r="C11" i="46"/>
  <c r="B11" i="46"/>
  <c r="G7" i="46"/>
  <c r="D7" i="46"/>
  <c r="C7" i="46"/>
  <c r="B7" i="46"/>
  <c r="H23" i="45"/>
  <c r="D23" i="45"/>
  <c r="C23" i="45"/>
  <c r="B23" i="45"/>
  <c r="A23" i="45"/>
  <c r="H22" i="45"/>
  <c r="D22" i="45"/>
  <c r="C22" i="45"/>
  <c r="B22" i="45"/>
  <c r="A22" i="45"/>
  <c r="H21" i="45"/>
  <c r="D21" i="45"/>
  <c r="C21" i="45"/>
  <c r="B21" i="45"/>
  <c r="A21" i="45"/>
  <c r="G17" i="45"/>
  <c r="K17" i="45" s="1"/>
  <c r="G13" i="45"/>
  <c r="D13" i="45"/>
  <c r="C13" i="45"/>
  <c r="B13" i="45"/>
  <c r="G9" i="45"/>
  <c r="D9" i="45"/>
  <c r="C9" i="45"/>
  <c r="B9" i="45"/>
  <c r="G8" i="45"/>
  <c r="D8" i="45"/>
  <c r="C8" i="45"/>
  <c r="B8" i="45"/>
  <c r="D7" i="45"/>
  <c r="C7" i="45"/>
  <c r="B7" i="45"/>
  <c r="H24" i="44"/>
  <c r="D24" i="44"/>
  <c r="C24" i="44"/>
  <c r="B24" i="44"/>
  <c r="A24" i="44"/>
  <c r="H23" i="44"/>
  <c r="D23" i="44"/>
  <c r="C23" i="44"/>
  <c r="B23" i="44"/>
  <c r="A23" i="44"/>
  <c r="H22" i="44"/>
  <c r="D22" i="44"/>
  <c r="C22" i="44"/>
  <c r="B22" i="44"/>
  <c r="A22" i="44"/>
  <c r="G18" i="44"/>
  <c r="G17" i="44"/>
  <c r="K17" i="44" s="1"/>
  <c r="G13" i="44"/>
  <c r="D13" i="44"/>
  <c r="C13" i="44"/>
  <c r="B13" i="44"/>
  <c r="G9" i="44"/>
  <c r="D9" i="44"/>
  <c r="C9" i="44"/>
  <c r="B9" i="44"/>
  <c r="G8" i="44"/>
  <c r="D8" i="44"/>
  <c r="C8" i="44"/>
  <c r="B8" i="44"/>
  <c r="G7" i="44"/>
  <c r="D7" i="44"/>
  <c r="C7" i="44"/>
  <c r="B7" i="44"/>
  <c r="H23" i="43"/>
  <c r="D23" i="43"/>
  <c r="C23" i="43"/>
  <c r="B23" i="43"/>
  <c r="A23" i="43"/>
  <c r="H22" i="43"/>
  <c r="D22" i="43"/>
  <c r="C22" i="43"/>
  <c r="B22" i="43"/>
  <c r="A22" i="43"/>
  <c r="H21" i="43"/>
  <c r="D21" i="43"/>
  <c r="C21" i="43"/>
  <c r="B21" i="43"/>
  <c r="A21" i="43"/>
  <c r="G17" i="43"/>
  <c r="K17" i="43" s="1"/>
  <c r="G16" i="43"/>
  <c r="K16" i="43" s="1"/>
  <c r="G12" i="43"/>
  <c r="D12" i="43"/>
  <c r="C12" i="43"/>
  <c r="B12" i="43"/>
  <c r="G8" i="43"/>
  <c r="D8" i="43"/>
  <c r="C8" i="43"/>
  <c r="B8" i="43"/>
  <c r="G7" i="43"/>
  <c r="D7" i="43"/>
  <c r="C7" i="43"/>
  <c r="B7" i="43"/>
  <c r="H24" i="42"/>
  <c r="D24" i="42"/>
  <c r="C24" i="42"/>
  <c r="B24" i="42"/>
  <c r="A24" i="42"/>
  <c r="H23" i="42"/>
  <c r="D23" i="42"/>
  <c r="C23" i="42"/>
  <c r="B23" i="42"/>
  <c r="A23" i="42"/>
  <c r="H22" i="42"/>
  <c r="D22" i="42"/>
  <c r="C22" i="42"/>
  <c r="B22" i="42"/>
  <c r="A22" i="42"/>
  <c r="G18" i="42"/>
  <c r="K18" i="42" s="1"/>
  <c r="G17" i="42"/>
  <c r="K17" i="42" s="1"/>
  <c r="G13" i="42"/>
  <c r="D13" i="42"/>
  <c r="C13" i="42"/>
  <c r="B13" i="42"/>
  <c r="G9" i="42"/>
  <c r="D9" i="42"/>
  <c r="C9" i="42"/>
  <c r="B9" i="42"/>
  <c r="G8" i="42"/>
  <c r="D8" i="42"/>
  <c r="C8" i="42"/>
  <c r="B8" i="42"/>
  <c r="G7" i="42"/>
  <c r="D7" i="42"/>
  <c r="C7" i="42"/>
  <c r="B7" i="42"/>
  <c r="G8" i="41"/>
  <c r="D8" i="41"/>
  <c r="C8" i="41"/>
  <c r="B8" i="41"/>
  <c r="G7" i="41"/>
  <c r="D7" i="41"/>
  <c r="C7" i="41"/>
  <c r="B7" i="41"/>
  <c r="H24" i="40"/>
  <c r="D24" i="40"/>
  <c r="C24" i="40"/>
  <c r="B24" i="40"/>
  <c r="A24" i="40"/>
  <c r="H23" i="40"/>
  <c r="D23" i="40"/>
  <c r="C23" i="40"/>
  <c r="B23" i="40"/>
  <c r="A23" i="40"/>
  <c r="H22" i="40"/>
  <c r="D22" i="40"/>
  <c r="C22" i="40"/>
  <c r="B22" i="40"/>
  <c r="A22" i="40"/>
  <c r="G18" i="40"/>
  <c r="K18" i="40" s="1"/>
  <c r="G17" i="40"/>
  <c r="K17" i="40" s="1"/>
  <c r="G13" i="40"/>
  <c r="D13" i="40"/>
  <c r="C13" i="40"/>
  <c r="B13" i="40"/>
  <c r="G9" i="40"/>
  <c r="D9" i="40"/>
  <c r="C9" i="40"/>
  <c r="B9" i="40"/>
  <c r="G8" i="40"/>
  <c r="D8" i="40"/>
  <c r="C8" i="40"/>
  <c r="B8" i="40"/>
  <c r="G7" i="40"/>
  <c r="D7" i="40"/>
  <c r="C7" i="40"/>
  <c r="B7" i="40"/>
  <c r="H30" i="39"/>
  <c r="D30" i="39"/>
  <c r="C30" i="39"/>
  <c r="B30" i="39"/>
  <c r="A30" i="39"/>
  <c r="H29" i="39"/>
  <c r="D29" i="39"/>
  <c r="C29" i="39"/>
  <c r="B29" i="39"/>
  <c r="A29" i="39"/>
  <c r="H28" i="39"/>
  <c r="D28" i="39"/>
  <c r="C28" i="39"/>
  <c r="B28" i="39"/>
  <c r="A28" i="39"/>
  <c r="G22" i="39"/>
  <c r="K22" i="39" s="1"/>
  <c r="G21" i="39"/>
  <c r="K21" i="39" s="1"/>
  <c r="G20" i="39"/>
  <c r="K20" i="39" s="1"/>
  <c r="G16" i="39"/>
  <c r="D16" i="39"/>
  <c r="C16" i="39"/>
  <c r="B16" i="39"/>
  <c r="G12" i="39"/>
  <c r="D12" i="39"/>
  <c r="C12" i="39"/>
  <c r="B12" i="39"/>
  <c r="G11" i="39"/>
  <c r="D11" i="39"/>
  <c r="C11" i="39"/>
  <c r="B11" i="39"/>
  <c r="G9" i="39"/>
  <c r="D9" i="39"/>
  <c r="C9" i="39"/>
  <c r="B9" i="39"/>
  <c r="G8" i="39"/>
  <c r="D8" i="39"/>
  <c r="C8" i="39"/>
  <c r="B8" i="39"/>
  <c r="G7" i="39"/>
  <c r="D7" i="39"/>
  <c r="C7" i="39"/>
  <c r="B7" i="39"/>
  <c r="G10" i="39"/>
  <c r="D10" i="39"/>
  <c r="C10" i="39"/>
  <c r="B10" i="39"/>
  <c r="D30" i="38"/>
  <c r="C30" i="38"/>
  <c r="I28" i="38"/>
  <c r="H28" i="38"/>
  <c r="D28" i="38"/>
  <c r="C28" i="38"/>
  <c r="B28" i="38"/>
  <c r="A28" i="38"/>
  <c r="I27" i="38"/>
  <c r="H27" i="38"/>
  <c r="D27" i="38"/>
  <c r="C27" i="38"/>
  <c r="B27" i="38"/>
  <c r="A27" i="38"/>
  <c r="H26" i="38"/>
  <c r="D26" i="38"/>
  <c r="C26" i="38"/>
  <c r="B26" i="38"/>
  <c r="A26" i="38"/>
  <c r="K16" i="38"/>
  <c r="G12" i="38"/>
  <c r="D12" i="38"/>
  <c r="C12" i="38"/>
  <c r="B12" i="38"/>
  <c r="G8" i="38"/>
  <c r="D8" i="38"/>
  <c r="C8" i="38"/>
  <c r="B8" i="38"/>
  <c r="D7" i="38"/>
  <c r="C7" i="38"/>
  <c r="B7" i="38"/>
  <c r="G25" i="1"/>
  <c r="H25" i="1" s="1"/>
  <c r="G24" i="1"/>
  <c r="H24" i="1" s="1"/>
  <c r="G23" i="1"/>
  <c r="H23" i="1" s="1"/>
  <c r="F9" i="1"/>
  <c r="G9" i="1" s="1"/>
  <c r="F8" i="1"/>
  <c r="G8" i="1" s="1"/>
  <c r="F7" i="1"/>
  <c r="G7" i="1" s="1"/>
  <c r="A25" i="1"/>
  <c r="B25" i="1"/>
  <c r="C25" i="1"/>
  <c r="D25" i="1"/>
  <c r="A24" i="1"/>
  <c r="B24" i="1"/>
  <c r="C24" i="1"/>
  <c r="D24" i="1"/>
  <c r="A23" i="1"/>
  <c r="B23" i="1"/>
  <c r="C23" i="1"/>
  <c r="D23" i="1"/>
  <c r="G14" i="1"/>
  <c r="G15" i="1"/>
  <c r="D13" i="1"/>
  <c r="D14" i="1"/>
  <c r="D15" i="1"/>
  <c r="B13" i="1"/>
  <c r="B14" i="1"/>
  <c r="B15" i="1"/>
  <c r="C15" i="1"/>
  <c r="C14" i="1"/>
  <c r="C13" i="1"/>
  <c r="D9" i="1"/>
  <c r="B7" i="1"/>
  <c r="B8" i="1"/>
  <c r="B9" i="1"/>
  <c r="C10" i="53" l="1"/>
  <c r="D26" i="42"/>
  <c r="D10" i="51"/>
  <c r="E25" i="45"/>
  <c r="D27" i="46"/>
  <c r="C11" i="58"/>
  <c r="C10" i="62"/>
  <c r="C26" i="65"/>
  <c r="D26" i="47"/>
  <c r="C9" i="52"/>
  <c r="K20" i="65"/>
  <c r="K22" i="65"/>
  <c r="D26" i="65"/>
  <c r="D10" i="59"/>
  <c r="C10" i="51"/>
  <c r="D32" i="39"/>
  <c r="K17" i="66"/>
  <c r="D23" i="55"/>
  <c r="F25" i="45"/>
  <c r="C25" i="43"/>
  <c r="K14" i="40"/>
  <c r="C26" i="40"/>
  <c r="D26" i="40"/>
  <c r="K25" i="66"/>
  <c r="D37" i="66"/>
  <c r="K26" i="66"/>
  <c r="C37" i="66"/>
  <c r="K8" i="65"/>
  <c r="K13" i="65"/>
  <c r="D10" i="57"/>
  <c r="C24" i="56"/>
  <c r="D24" i="56"/>
  <c r="K12" i="55"/>
  <c r="C12" i="50"/>
  <c r="K12" i="49"/>
  <c r="K11" i="49"/>
  <c r="K19" i="49"/>
  <c r="K7" i="49"/>
  <c r="K12" i="48"/>
  <c r="D26" i="48"/>
  <c r="K12" i="47"/>
  <c r="K12" i="46"/>
  <c r="C27" i="46"/>
  <c r="K14" i="45"/>
  <c r="K9" i="45"/>
  <c r="K14" i="44"/>
  <c r="K13" i="44"/>
  <c r="K13" i="43"/>
  <c r="D25" i="43"/>
  <c r="K14" i="42"/>
  <c r="K8" i="42"/>
  <c r="K17" i="39"/>
  <c r="K13" i="38"/>
  <c r="K28" i="38"/>
  <c r="K7" i="38"/>
  <c r="C27" i="1"/>
  <c r="K6" i="8"/>
  <c r="K18" i="66"/>
  <c r="K7" i="50"/>
  <c r="K11" i="48"/>
  <c r="K7" i="47"/>
  <c r="K11" i="46"/>
  <c r="K7" i="43"/>
  <c r="K8" i="43"/>
  <c r="K13" i="42"/>
  <c r="K7" i="42"/>
  <c r="K12" i="39"/>
  <c r="K12" i="38"/>
  <c r="K8" i="38"/>
  <c r="K9" i="38"/>
  <c r="K35" i="66"/>
  <c r="K22" i="56"/>
  <c r="K21" i="56"/>
  <c r="K20" i="56"/>
  <c r="K20" i="55"/>
  <c r="C23" i="55"/>
  <c r="K21" i="49"/>
  <c r="K20" i="49"/>
  <c r="K7" i="67"/>
  <c r="D9" i="67"/>
  <c r="K19" i="66"/>
  <c r="K33" i="66"/>
  <c r="K34" i="66"/>
  <c r="K7" i="65"/>
  <c r="K12" i="65"/>
  <c r="K24" i="65"/>
  <c r="D10" i="62"/>
  <c r="D11" i="61"/>
  <c r="C10" i="60"/>
  <c r="D10" i="60"/>
  <c r="C10" i="57"/>
  <c r="K11" i="56"/>
  <c r="K12" i="56"/>
  <c r="K16" i="56"/>
  <c r="K19" i="55"/>
  <c r="K7" i="55"/>
  <c r="K11" i="55"/>
  <c r="K21" i="55"/>
  <c r="D10" i="54"/>
  <c r="D9" i="52"/>
  <c r="K10" i="50"/>
  <c r="K8" i="50"/>
  <c r="K9" i="50"/>
  <c r="C26" i="49"/>
  <c r="D26" i="49"/>
  <c r="K7" i="48"/>
  <c r="C26" i="48"/>
  <c r="K11" i="47"/>
  <c r="K8" i="45"/>
  <c r="K7" i="45"/>
  <c r="K8" i="44"/>
  <c r="K22" i="44"/>
  <c r="D26" i="44"/>
  <c r="K7" i="44"/>
  <c r="K9" i="42"/>
  <c r="K7" i="41"/>
  <c r="K9" i="41" s="1"/>
  <c r="K8" i="41"/>
  <c r="K13" i="40"/>
  <c r="K9" i="40"/>
  <c r="K7" i="40"/>
  <c r="C32" i="39"/>
  <c r="K16" i="39"/>
  <c r="D10" i="8"/>
  <c r="K24" i="1"/>
  <c r="C10" i="8"/>
  <c r="K23" i="1"/>
  <c r="K21" i="48"/>
  <c r="K20" i="48"/>
  <c r="K19" i="48"/>
  <c r="K21" i="47"/>
  <c r="K21" i="46"/>
  <c r="K20" i="46"/>
  <c r="K19" i="47"/>
  <c r="K19" i="46"/>
  <c r="K7" i="66"/>
  <c r="K8" i="66"/>
  <c r="K9" i="66"/>
  <c r="K10" i="66"/>
  <c r="K12" i="66"/>
  <c r="K13" i="66"/>
  <c r="K15" i="66"/>
  <c r="K21" i="66"/>
  <c r="K16" i="66"/>
  <c r="K14" i="66"/>
  <c r="K20" i="66"/>
  <c r="K7" i="64"/>
  <c r="K8" i="56"/>
  <c r="K10" i="56"/>
  <c r="K13" i="45"/>
  <c r="K9" i="44"/>
  <c r="K12" i="43"/>
  <c r="K8" i="40"/>
  <c r="K23" i="45"/>
  <c r="K22" i="45"/>
  <c r="K21" i="45"/>
  <c r="K24" i="44"/>
  <c r="K23" i="44"/>
  <c r="K23" i="43"/>
  <c r="K22" i="43"/>
  <c r="K21" i="43"/>
  <c r="K24" i="42"/>
  <c r="K23" i="42"/>
  <c r="K22" i="42"/>
  <c r="K24" i="40"/>
  <c r="K23" i="40"/>
  <c r="K22" i="40"/>
  <c r="K30" i="39"/>
  <c r="K29" i="39"/>
  <c r="K28" i="39"/>
  <c r="K10" i="39"/>
  <c r="K9" i="39"/>
  <c r="K7" i="39"/>
  <c r="K8" i="39"/>
  <c r="K11" i="39"/>
  <c r="K27" i="38"/>
  <c r="K26" i="38"/>
  <c r="D11" i="58"/>
  <c r="C10" i="59"/>
  <c r="C11" i="61"/>
  <c r="C9" i="64"/>
  <c r="K23" i="65"/>
  <c r="D9" i="64"/>
  <c r="K20" i="47"/>
  <c r="C26" i="47"/>
  <c r="D12" i="50"/>
  <c r="D10" i="53"/>
  <c r="K7" i="56"/>
  <c r="K9" i="56"/>
  <c r="C10" i="54"/>
  <c r="C26" i="42"/>
  <c r="C26" i="44"/>
  <c r="K7" i="46"/>
  <c r="K25" i="1"/>
  <c r="D27" i="1"/>
  <c r="K14" i="1"/>
  <c r="K15" i="1"/>
  <c r="K9" i="1"/>
  <c r="C9" i="1"/>
  <c r="D8" i="1"/>
  <c r="D7" i="1"/>
  <c r="K10" i="41" l="1"/>
  <c r="K11" i="41" s="1"/>
  <c r="K8" i="46"/>
  <c r="K10" i="42"/>
  <c r="K13" i="39"/>
  <c r="K30" i="66"/>
  <c r="K22" i="66"/>
  <c r="K9" i="65"/>
  <c r="K13" i="56"/>
  <c r="K8" i="49"/>
  <c r="K18" i="43"/>
  <c r="K16" i="49"/>
  <c r="K18" i="45"/>
  <c r="K10" i="44"/>
  <c r="K25" i="39"/>
  <c r="K17" i="65"/>
  <c r="K16" i="55"/>
  <c r="K8" i="55"/>
  <c r="K17" i="56"/>
  <c r="K8" i="48"/>
  <c r="K16" i="47"/>
  <c r="K8" i="47"/>
  <c r="K16" i="46"/>
  <c r="K10" i="45"/>
  <c r="K9" i="43"/>
  <c r="K10" i="40"/>
  <c r="K16" i="48"/>
  <c r="K6" i="66"/>
  <c r="K6" i="65"/>
  <c r="K8" i="52"/>
  <c r="F18" i="68" s="1"/>
  <c r="G18" i="68" s="1"/>
  <c r="K6" i="50"/>
  <c r="K6" i="48"/>
  <c r="K6" i="45"/>
  <c r="K19" i="44"/>
  <c r="K6" i="43"/>
  <c r="K6" i="41"/>
  <c r="K19" i="42"/>
  <c r="K6" i="42"/>
  <c r="K19" i="40"/>
  <c r="K23" i="38"/>
  <c r="K6" i="67"/>
  <c r="K6" i="58"/>
  <c r="K6" i="64"/>
  <c r="K6" i="61"/>
  <c r="K10" i="61" s="1"/>
  <c r="K6" i="55"/>
  <c r="K6" i="49"/>
  <c r="K6" i="47"/>
  <c r="K6" i="56"/>
  <c r="K6" i="46"/>
  <c r="K6" i="44"/>
  <c r="K6" i="40"/>
  <c r="K6" i="39"/>
  <c r="K6" i="38"/>
  <c r="K20" i="1"/>
  <c r="K7" i="1"/>
  <c r="K8" i="1"/>
  <c r="K8" i="67" l="1"/>
  <c r="F36" i="68" s="1"/>
  <c r="G36" i="68" s="1"/>
  <c r="K22" i="55"/>
  <c r="F24" i="68" s="1"/>
  <c r="G24" i="68" s="1"/>
  <c r="K25" i="49"/>
  <c r="F15" i="68" s="1"/>
  <c r="G15" i="68" s="1"/>
  <c r="K25" i="48"/>
  <c r="F14" i="68" s="1"/>
  <c r="G14" i="68" s="1"/>
  <c r="K31" i="39"/>
  <c r="F5" i="68" s="1"/>
  <c r="G5" i="68" s="1"/>
  <c r="K29" i="38"/>
  <c r="F4" i="68" s="1"/>
  <c r="G4" i="68" s="1"/>
  <c r="K36" i="66"/>
  <c r="F35" i="68" s="1"/>
  <c r="G35" i="68" s="1"/>
  <c r="K10" i="58"/>
  <c r="K26" i="46"/>
  <c r="F12" i="68" s="1"/>
  <c r="G12" i="68" s="1"/>
  <c r="K24" i="43"/>
  <c r="F9" i="68" s="1"/>
  <c r="G9" i="68" s="1"/>
  <c r="F7" i="68"/>
  <c r="G7" i="68" s="1"/>
  <c r="K9" i="8"/>
  <c r="F3" i="68" s="1"/>
  <c r="G3" i="68" s="1"/>
  <c r="K9" i="62"/>
  <c r="F31" i="68" s="1"/>
  <c r="G31" i="68" s="1"/>
  <c r="K9" i="60"/>
  <c r="K9" i="57"/>
  <c r="K8" i="64"/>
  <c r="F33" i="68" s="1"/>
  <c r="G33" i="68" s="1"/>
  <c r="K9" i="51"/>
  <c r="F17" i="68" s="1"/>
  <c r="G17" i="68" s="1"/>
  <c r="K11" i="50"/>
  <c r="F16" i="68" s="1"/>
  <c r="G16" i="68" s="1"/>
  <c r="K25" i="47"/>
  <c r="F13" i="68" s="1"/>
  <c r="G13" i="68" s="1"/>
  <c r="K24" i="45"/>
  <c r="F11" i="68" s="1"/>
  <c r="G11" i="68" s="1"/>
  <c r="K25" i="65"/>
  <c r="F34" i="68" s="1"/>
  <c r="G34" i="68" s="1"/>
  <c r="K9" i="59"/>
  <c r="F28" i="68" s="1"/>
  <c r="G28" i="68" s="1"/>
  <c r="K23" i="56"/>
  <c r="F25" i="68" s="1"/>
  <c r="G25" i="68" s="1"/>
  <c r="K9" i="54"/>
  <c r="F22" i="68" s="1"/>
  <c r="G22" i="68" s="1"/>
  <c r="K9" i="53"/>
  <c r="F19" i="68" s="1"/>
  <c r="G19" i="68" s="1"/>
  <c r="K25" i="44"/>
  <c r="F10" i="68" s="1"/>
  <c r="G10" i="68" s="1"/>
  <c r="K25" i="42"/>
  <c r="F8" i="68" s="1"/>
  <c r="G8" i="68" s="1"/>
  <c r="K25" i="40"/>
  <c r="F6" i="68" s="1"/>
  <c r="G6" i="68" s="1"/>
  <c r="C8" i="1"/>
  <c r="F27" i="68" l="1"/>
  <c r="G27" i="68" s="1"/>
  <c r="C7" i="1"/>
  <c r="G19" i="1"/>
  <c r="K19" i="1" s="1"/>
  <c r="G13" i="1"/>
  <c r="K16" i="1" l="1"/>
  <c r="K13" i="1"/>
  <c r="K10" i="1" s="1"/>
  <c r="K6" i="1" l="1"/>
  <c r="K26" i="1" s="1"/>
  <c r="F2" i="68" s="1"/>
  <c r="G2" i="68" s="1"/>
</calcChain>
</file>

<file path=xl/sharedStrings.xml><?xml version="1.0" encoding="utf-8"?>
<sst xmlns="http://schemas.openxmlformats.org/spreadsheetml/2006/main" count="2222" uniqueCount="533">
  <si>
    <t>ITEM</t>
  </si>
  <si>
    <t>CÓDIGO</t>
  </si>
  <si>
    <t>DESCRIÇÃO</t>
  </si>
  <si>
    <t>UNIDADE</t>
  </si>
  <si>
    <t>QUANTIDADE</t>
  </si>
  <si>
    <t>CUSTO (R$)</t>
  </si>
  <si>
    <t>NO MÊS</t>
  </si>
  <si>
    <t>MESES</t>
  </si>
  <si>
    <t>TOTAL</t>
  </si>
  <si>
    <t>SALÁRIO</t>
  </si>
  <si>
    <t>ENCARGOS</t>
  </si>
  <si>
    <t>UNITÁRIO</t>
  </si>
  <si>
    <t>CUSTOS DIRETOS</t>
  </si>
  <si>
    <t>1.</t>
  </si>
  <si>
    <t>PESSOAL</t>
  </si>
  <si>
    <t>P8051</t>
  </si>
  <si>
    <t>mês</t>
  </si>
  <si>
    <t>P8155</t>
  </si>
  <si>
    <t>P8113</t>
  </si>
  <si>
    <t>2.</t>
  </si>
  <si>
    <t>VEÍCULOS</t>
  </si>
  <si>
    <t>E8891</t>
  </si>
  <si>
    <t>3.</t>
  </si>
  <si>
    <t>EQUIPAMENTOS E SOFTWARES</t>
  </si>
  <si>
    <t>Notebook Geoprocessamento</t>
  </si>
  <si>
    <t>Drone com PPK + base GNSS</t>
  </si>
  <si>
    <t>GPS de navegação</t>
  </si>
  <si>
    <t>Rádio comunicador</t>
  </si>
  <si>
    <t>CUSTO TOTAL DO SERVIÇO (MENSAL)</t>
  </si>
  <si>
    <t>Orçamento referencial calculado para realização de inventário espeleológico em área de 1 km2</t>
  </si>
  <si>
    <t xml:space="preserve"> Consolidação dos custos de mão de obra da engenharia consultiva - mês de referência: janeiro de 2020</t>
  </si>
  <si>
    <t>Encargos complementares</t>
  </si>
  <si>
    <t>Encargos Adicionais</t>
  </si>
  <si>
    <t xml:space="preserve">Encargos totais </t>
  </si>
  <si>
    <t>Custo total</t>
  </si>
  <si>
    <t>Código Engenharia Consultiva</t>
  </si>
  <si>
    <t>Categoria profissional</t>
  </si>
  <si>
    <t>Und</t>
  </si>
  <si>
    <t>Salário</t>
  </si>
  <si>
    <t>%</t>
  </si>
  <si>
    <t>R$</t>
  </si>
  <si>
    <t>P8001</t>
  </si>
  <si>
    <t>Advogado junior</t>
  </si>
  <si>
    <t>P8002</t>
  </si>
  <si>
    <t>Advogado pleno</t>
  </si>
  <si>
    <t>P8003</t>
  </si>
  <si>
    <t>Advogado senior</t>
  </si>
  <si>
    <t>P8007</t>
  </si>
  <si>
    <t>Analista de desenvolvimento de sistemas junior</t>
  </si>
  <si>
    <t>P8008</t>
  </si>
  <si>
    <t>Analista de desenvolvimento de sistemas pleno</t>
  </si>
  <si>
    <t>P8009</t>
  </si>
  <si>
    <t>Analista de desenvolvimento de sistemas senior</t>
  </si>
  <si>
    <t>P8013</t>
  </si>
  <si>
    <t>Arquiteto junior</t>
  </si>
  <si>
    <t>P8014</t>
  </si>
  <si>
    <t>Arquiteto pleno</t>
  </si>
  <si>
    <t>P8015</t>
  </si>
  <si>
    <t>Arquiteto senior</t>
  </si>
  <si>
    <t>P8019</t>
  </si>
  <si>
    <t>Assistente social junior</t>
  </si>
  <si>
    <t>P8020</t>
  </si>
  <si>
    <t>Assistente social pleno</t>
  </si>
  <si>
    <t>P8021</t>
  </si>
  <si>
    <t>Assistente social senior</t>
  </si>
  <si>
    <t>P8025</t>
  </si>
  <si>
    <t>Auxiliar</t>
  </si>
  <si>
    <t>P8026</t>
  </si>
  <si>
    <t>Auxiliar administrativo</t>
  </si>
  <si>
    <t>P8027</t>
  </si>
  <si>
    <t>Auxiliar de laboratorio</t>
  </si>
  <si>
    <t>P8028</t>
  </si>
  <si>
    <t>Auxiliar de topografia</t>
  </si>
  <si>
    <t>P8032</t>
  </si>
  <si>
    <t>Biologo júnior</t>
  </si>
  <si>
    <t>P8033</t>
  </si>
  <si>
    <t>Biólogo pleno</t>
  </si>
  <si>
    <t>P8034</t>
  </si>
  <si>
    <t>Biólogo sênior</t>
  </si>
  <si>
    <t>P8038</t>
  </si>
  <si>
    <t>Chefe de escritorio</t>
  </si>
  <si>
    <t>P8040</t>
  </si>
  <si>
    <t>Contador junior</t>
  </si>
  <si>
    <t>P8041</t>
  </si>
  <si>
    <t>Contador pleno</t>
  </si>
  <si>
    <t>P8042</t>
  </si>
  <si>
    <t>Contador senior</t>
  </si>
  <si>
    <t>P8044</t>
  </si>
  <si>
    <t>P8045</t>
  </si>
  <si>
    <t>Economista junior</t>
  </si>
  <si>
    <t>P8046</t>
  </si>
  <si>
    <t>Economista pleno</t>
  </si>
  <si>
    <t>P8047</t>
  </si>
  <si>
    <t>Economista senior</t>
  </si>
  <si>
    <t>Engenheiro agrimensor / Geógrafo júnior</t>
  </si>
  <si>
    <t>P8052</t>
  </si>
  <si>
    <t>Engenheiro agrimensor / Geógrafo pleno</t>
  </si>
  <si>
    <t>P8053</t>
  </si>
  <si>
    <t>Engenheiro agrimensor / Geógrafo sênior</t>
  </si>
  <si>
    <t>P8054</t>
  </si>
  <si>
    <t>Engenheiro agrônomo júnior</t>
  </si>
  <si>
    <t>P8055</t>
  </si>
  <si>
    <t>Engenheiro agrônomo pleno</t>
  </si>
  <si>
    <t>P8056</t>
  </si>
  <si>
    <t>Engenheiro agrônomo sênior</t>
  </si>
  <si>
    <t>P8057</t>
  </si>
  <si>
    <t>Engenheiro ambiental júnior</t>
  </si>
  <si>
    <t>P8058</t>
  </si>
  <si>
    <t>Engenheiro ambiental pleno</t>
  </si>
  <si>
    <t>P8059</t>
  </si>
  <si>
    <t>Engenheiro ambiental sênior</t>
  </si>
  <si>
    <t>P8060</t>
  </si>
  <si>
    <t>Engenheiro consultor especial</t>
  </si>
  <si>
    <t>P8061</t>
  </si>
  <si>
    <t>Engenheiro coordenador</t>
  </si>
  <si>
    <t>P8062</t>
  </si>
  <si>
    <t>Engenheiro de pesca júnior</t>
  </si>
  <si>
    <t>P8063</t>
  </si>
  <si>
    <t>Engenheiro de pesca pleno</t>
  </si>
  <si>
    <t>P8064</t>
  </si>
  <si>
    <t>Engenheiro de pesca sênior</t>
  </si>
  <si>
    <t>P8065</t>
  </si>
  <si>
    <t>Engenheiro de projetos júnior</t>
  </si>
  <si>
    <t>P8066</t>
  </si>
  <si>
    <t>Engenheiro de projetos pleno</t>
  </si>
  <si>
    <t>P8067</t>
  </si>
  <si>
    <t>Engenheiro de projetos sênior</t>
  </si>
  <si>
    <t>P8068</t>
  </si>
  <si>
    <t>Engenheiro florestal júnior</t>
  </si>
  <si>
    <t>P8069</t>
  </si>
  <si>
    <t>Engenheiro florestal pleno</t>
  </si>
  <si>
    <t>P8070</t>
  </si>
  <si>
    <t>Engenheiro florestal sênior</t>
  </si>
  <si>
    <t>P8080</t>
  </si>
  <si>
    <t>Geólogo júnior</t>
  </si>
  <si>
    <t>P8081</t>
  </si>
  <si>
    <t>Geólogo pleno</t>
  </si>
  <si>
    <t>P8082</t>
  </si>
  <si>
    <t>Geólogo sênior</t>
  </si>
  <si>
    <t>P8086</t>
  </si>
  <si>
    <t>Historiador / Sociólogo júnior</t>
  </si>
  <si>
    <t>P8087</t>
  </si>
  <si>
    <t>Historiador / Sociólogo pleno</t>
  </si>
  <si>
    <t>P8088</t>
  </si>
  <si>
    <t>Historiador / Sociólogo sênior</t>
  </si>
  <si>
    <t>P8092</t>
  </si>
  <si>
    <t>Jornalista júnior</t>
  </si>
  <si>
    <t>P8093</t>
  </si>
  <si>
    <t>Jornalista pleno</t>
  </si>
  <si>
    <t>P8094</t>
  </si>
  <si>
    <t>Jornalista sênior</t>
  </si>
  <si>
    <t>P8098</t>
  </si>
  <si>
    <t>Laboratorista</t>
  </si>
  <si>
    <t>P8102</t>
  </si>
  <si>
    <t>Medico veterinário</t>
  </si>
  <si>
    <t>P8106</t>
  </si>
  <si>
    <t>Metereologista júnior</t>
  </si>
  <si>
    <t>P8107</t>
  </si>
  <si>
    <t>Metereologista pleno</t>
  </si>
  <si>
    <t>P8108</t>
  </si>
  <si>
    <t>Metereologista sênior</t>
  </si>
  <si>
    <t>P8112</t>
  </si>
  <si>
    <t>Motorista de caminhão</t>
  </si>
  <si>
    <t>Motorista de veiculo leve</t>
  </si>
  <si>
    <t>P8117</t>
  </si>
  <si>
    <t>Oceanógrafo junior</t>
  </si>
  <si>
    <t>P8118</t>
  </si>
  <si>
    <t>Oceanógrafo pleno</t>
  </si>
  <si>
    <t>P8119</t>
  </si>
  <si>
    <t>Oceanógrafo sênior</t>
  </si>
  <si>
    <t>P8123</t>
  </si>
  <si>
    <t>Paleontólogo / Arqueólogo / Antropólogo júnior</t>
  </si>
  <si>
    <t>P8124</t>
  </si>
  <si>
    <t>Paleontólogo / Arqueólogo / Antropólogo pleno</t>
  </si>
  <si>
    <t>P8125</t>
  </si>
  <si>
    <t>Paleontólogo / Arqueólogo / Antropólogo sênior</t>
  </si>
  <si>
    <t>P8129</t>
  </si>
  <si>
    <t>Pedagogo júnior</t>
  </si>
  <si>
    <t>P8130</t>
  </si>
  <si>
    <t>Pedagogo pleno</t>
  </si>
  <si>
    <t>P8131</t>
  </si>
  <si>
    <t>Pedagogo sênior</t>
  </si>
  <si>
    <t>P8135</t>
  </si>
  <si>
    <t>Secretaria</t>
  </si>
  <si>
    <t>P8139</t>
  </si>
  <si>
    <t>Sondador</t>
  </si>
  <si>
    <t>P8143</t>
  </si>
  <si>
    <t>Técnico ambiental</t>
  </si>
  <si>
    <t>P8147</t>
  </si>
  <si>
    <t>Técnico de obras</t>
  </si>
  <si>
    <t>P8151</t>
  </si>
  <si>
    <t>Técnico de segurança do trabalho</t>
  </si>
  <si>
    <t>Técnico em geoprocessamento</t>
  </si>
  <si>
    <t>P8159</t>
  </si>
  <si>
    <t>Técnico em informatica - programador</t>
  </si>
  <si>
    <t>P8163</t>
  </si>
  <si>
    <t>Topógrafo</t>
  </si>
  <si>
    <t>Cientista ambiental</t>
  </si>
  <si>
    <t>Cientista social</t>
  </si>
  <si>
    <t>Encargos Sociais (%)</t>
  </si>
  <si>
    <t>Encargos Sociais (R$)</t>
  </si>
  <si>
    <t>Alimentação (%)</t>
  </si>
  <si>
    <t>Alimentação (R$)</t>
  </si>
  <si>
    <t>EPI (%)</t>
  </si>
  <si>
    <t>EPI (R$)</t>
  </si>
  <si>
    <t>Ferramenta (%)</t>
  </si>
  <si>
    <t>Ferramenta (R$)</t>
  </si>
  <si>
    <t>Transporte (%)</t>
  </si>
  <si>
    <t>Transporte (R$)</t>
  </si>
  <si>
    <t>Exame Ocupacional (%)</t>
  </si>
  <si>
    <t>Exame Ocupacional (R$)</t>
  </si>
  <si>
    <t>Cesta básica (%)</t>
  </si>
  <si>
    <t>Cesta básica (R$)</t>
  </si>
  <si>
    <t>Assistência médica (%)</t>
  </si>
  <si>
    <t>Assistência médica (R$)</t>
  </si>
  <si>
    <t>Seguro de vida (%)</t>
  </si>
  <si>
    <t>Seguro de vida (R$)</t>
  </si>
  <si>
    <t>Vigia</t>
  </si>
  <si>
    <t>Custos de veículos da Engenharia Consultiva</t>
  </si>
  <si>
    <t>Custo horário (R$)</t>
  </si>
  <si>
    <t>Tipo</t>
  </si>
  <si>
    <t>Operativo</t>
  </si>
  <si>
    <t>Improdutivo</t>
  </si>
  <si>
    <t>E8889</t>
  </si>
  <si>
    <r>
      <t xml:space="preserve">Veículo leve - tipo </t>
    </r>
    <r>
      <rPr>
        <i/>
        <sz val="9"/>
        <rFont val="Times New Roman"/>
        <family val="1"/>
      </rPr>
      <t>hatch</t>
    </r>
    <r>
      <rPr>
        <sz val="9"/>
        <rFont val="Times New Roman"/>
        <family val="1"/>
      </rPr>
      <t xml:space="preserve"> - (sem motorista)</t>
    </r>
  </si>
  <si>
    <t>hora</t>
  </si>
  <si>
    <r>
      <t xml:space="preserve">Veículo leve - tipo </t>
    </r>
    <r>
      <rPr>
        <i/>
        <sz val="9"/>
        <rFont val="Times New Roman"/>
        <family val="1"/>
      </rPr>
      <t xml:space="preserve"> pick up</t>
    </r>
    <r>
      <rPr>
        <sz val="9"/>
        <rFont val="Times New Roman"/>
        <family val="1"/>
      </rPr>
      <t xml:space="preserve"> 4 x 4 - (sem motorista)</t>
    </r>
  </si>
  <si>
    <t>E8887</t>
  </si>
  <si>
    <t>Veículo van - tipo furgão - (com motorista)</t>
  </si>
  <si>
    <t>Custos de imóveis, mobiliário, cestas de instalações e custos diversos da Engenharia Consultiva</t>
  </si>
  <si>
    <t>Item</t>
  </si>
  <si>
    <t>Custos</t>
  </si>
  <si>
    <t>Imóveis</t>
  </si>
  <si>
    <t>B8951</t>
  </si>
  <si>
    <t>Comercial (2,32% do C.M.C.C. - SINAPI)</t>
  </si>
  <si>
    <t>R$/m² x mês</t>
  </si>
  <si>
    <t>B8952</t>
  </si>
  <si>
    <t>Residencial (1,27% do C.M.C.C. - SINAPI</t>
  </si>
  <si>
    <t>Mobiliário</t>
  </si>
  <si>
    <t>B8953</t>
  </si>
  <si>
    <t>Escritório</t>
  </si>
  <si>
    <t>R$ x ocupante/mês</t>
  </si>
  <si>
    <t>B8954</t>
  </si>
  <si>
    <t>Residência</t>
  </si>
  <si>
    <t>Cesta das instalações</t>
  </si>
  <si>
    <t>B8955</t>
  </si>
  <si>
    <t>Laboratório de asfalto</t>
  </si>
  <si>
    <t>B8956</t>
  </si>
  <si>
    <t>Laboratório de concreto</t>
  </si>
  <si>
    <t>B8957</t>
  </si>
  <si>
    <t>Laboratório de solos</t>
  </si>
  <si>
    <t>B8958</t>
  </si>
  <si>
    <t>Topografia</t>
  </si>
  <si>
    <t>Custos diversos</t>
  </si>
  <si>
    <t>B8959</t>
  </si>
  <si>
    <t>B8960</t>
  </si>
  <si>
    <t>TOTAL - BDI (%)</t>
  </si>
  <si>
    <t xml:space="preserve">(*) Limite máximo adotado de 5%; valor variável em função da legislação de cada município. As empresas licitantes deverão adotar as alíquotas pertinentes. </t>
  </si>
  <si>
    <t>CUSTO HORÁRIO</t>
  </si>
  <si>
    <t>Total</t>
  </si>
  <si>
    <t>Unitário</t>
  </si>
  <si>
    <t>Horas</t>
  </si>
  <si>
    <t>Por hora</t>
  </si>
  <si>
    <t>IMÓVEIS E MOBILIÁRIO</t>
  </si>
  <si>
    <t>ENSAIOS, ANÁLISES E SERVIÇOS COMPLEMENTARES</t>
  </si>
  <si>
    <t>Camera + Lente</t>
  </si>
  <si>
    <t>Tablet</t>
  </si>
  <si>
    <t>Pix4D mapper</t>
  </si>
  <si>
    <t>E1</t>
  </si>
  <si>
    <t>E2</t>
  </si>
  <si>
    <t>E3</t>
  </si>
  <si>
    <t>E4</t>
  </si>
  <si>
    <t>E5</t>
  </si>
  <si>
    <t>E6</t>
  </si>
  <si>
    <t>E7</t>
  </si>
  <si>
    <t>E8</t>
  </si>
  <si>
    <t>Código</t>
  </si>
  <si>
    <t>m2</t>
  </si>
  <si>
    <t>ocupantes</t>
  </si>
  <si>
    <t>unidade</t>
  </si>
  <si>
    <t>Placa Modelo IRTL</t>
  </si>
  <si>
    <t>Placa Modelo IUMinfoI2</t>
  </si>
  <si>
    <t>Análise de qualidade de água</t>
  </si>
  <si>
    <t>Traçador</t>
  </si>
  <si>
    <t>Levantamento Aerofotogramétrico</t>
  </si>
  <si>
    <t>Execução de perfis vibracionais</t>
  </si>
  <si>
    <t>Auscultação de cavidades</t>
  </si>
  <si>
    <t>Execução de geofísica (SEV)</t>
  </si>
  <si>
    <t>S1</t>
  </si>
  <si>
    <t>S2</t>
  </si>
  <si>
    <t>S3</t>
  </si>
  <si>
    <t>S4</t>
  </si>
  <si>
    <t>S5</t>
  </si>
  <si>
    <t>S6</t>
  </si>
  <si>
    <t>S7</t>
  </si>
  <si>
    <t>P8035</t>
  </si>
  <si>
    <t>P8036</t>
  </si>
  <si>
    <t>P8164</t>
  </si>
  <si>
    <t>P8043</t>
  </si>
  <si>
    <t>Orçamento referencial calculado para realização de Imageamento Aéreo em área de 1 km com 580 m de largura</t>
  </si>
  <si>
    <r>
      <t>Orçamento referencial calculado para realização de descrição do meio físico e socioeconômico de 1 (uma) cavidade</t>
    </r>
    <r>
      <rPr>
        <b/>
        <vertAlign val="superscript"/>
        <sz val="11"/>
        <color theme="1"/>
        <rFont val="Calibri"/>
        <family val="2"/>
        <scheme val="minor"/>
      </rPr>
      <t>1</t>
    </r>
  </si>
  <si>
    <t>Composição de custos para o produto Inventário Espeleológico –  IESP</t>
  </si>
  <si>
    <t>Composição de custos para o produto Caracterização da fauna cavernícola - CFAC</t>
  </si>
  <si>
    <r>
      <t>Orçamento referencial calculado para realização de campanha de fauna em 1 (uma) cavidade</t>
    </r>
    <r>
      <rPr>
        <b/>
        <vertAlign val="superscript"/>
        <sz val="11"/>
        <color theme="1"/>
        <rFont val="Calibri"/>
        <family val="2"/>
        <scheme val="minor"/>
      </rPr>
      <t>1</t>
    </r>
  </si>
  <si>
    <t>1 - Cavidade tipo definida como tendo 150 metros de desenvolvimento linear</t>
  </si>
  <si>
    <r>
      <t>Orçamento referencial calculado para a classificação de relevância de 1 (uma) cavidade</t>
    </r>
    <r>
      <rPr>
        <b/>
        <vertAlign val="superscript"/>
        <sz val="11"/>
        <color theme="1"/>
        <rFont val="Calibri"/>
        <family val="2"/>
        <scheme val="minor"/>
      </rPr>
      <t>1</t>
    </r>
  </si>
  <si>
    <t>Composição de custos para o produto Classificação de relevância - CLAR</t>
  </si>
  <si>
    <t>Composição de custos para o produto Resgate de fauna cavernícola - RFAC</t>
  </si>
  <si>
    <r>
      <t>Orçamento referencial calculado para realização de campanha de resgate de fauna cavernícola em 1 (uma) cavidade</t>
    </r>
    <r>
      <rPr>
        <b/>
        <vertAlign val="superscript"/>
        <sz val="11"/>
        <color theme="1"/>
        <rFont val="Calibri"/>
        <family val="2"/>
        <scheme val="minor"/>
      </rPr>
      <t>1</t>
    </r>
  </si>
  <si>
    <r>
      <t>Orçamento referencial calculado para realização de campanha de resgate geoespeleológico em 1 (uma) cavidade</t>
    </r>
    <r>
      <rPr>
        <b/>
        <vertAlign val="superscript"/>
        <sz val="11"/>
        <color theme="1"/>
        <rFont val="Calibri"/>
        <family val="2"/>
        <scheme val="minor"/>
      </rPr>
      <t>1</t>
    </r>
  </si>
  <si>
    <t>Orçamento referencial calculado para realização de inventário florestal em 1 hectare</t>
  </si>
  <si>
    <r>
      <t>Orçamento referencial calculado para definição de área de influência de 1 (uma) cavidade</t>
    </r>
    <r>
      <rPr>
        <b/>
        <vertAlign val="superscript"/>
        <sz val="11"/>
        <color theme="1"/>
        <rFont val="Calibri"/>
        <family val="2"/>
        <scheme val="minor"/>
      </rPr>
      <t>1</t>
    </r>
  </si>
  <si>
    <r>
      <t>Orçamento referencial calculado para realização monitoramento em 1 perfil</t>
    </r>
    <r>
      <rPr>
        <b/>
        <vertAlign val="superscript"/>
        <sz val="11"/>
        <color theme="1"/>
        <rFont val="Calibri"/>
        <family val="2"/>
        <scheme val="minor"/>
      </rPr>
      <t>1</t>
    </r>
  </si>
  <si>
    <t>Composição de custos para o produto Monitoramento de Vibrações - Marco Zero - MVMZ</t>
  </si>
  <si>
    <t>1- Perfil de 580 metros de dimensão</t>
  </si>
  <si>
    <t>1- em 1 km ferroviário serão realizados 10 (dez) perfis de 100 (cem) m de extensão e 1 perfil de 1 km ao longo de traçado, 1 perfil SEV</t>
  </si>
  <si>
    <t>Composição de custos para o produto Monitoramento de Vibrações - Instalação - MVMI</t>
  </si>
  <si>
    <r>
      <t>Orçamento referencial calculado para realização de auscultação em 1 (uma) cavidade</t>
    </r>
    <r>
      <rPr>
        <b/>
        <vertAlign val="superscript"/>
        <sz val="11"/>
        <color theme="1"/>
        <rFont val="Calibri"/>
        <family val="2"/>
        <scheme val="minor"/>
      </rPr>
      <t>1</t>
    </r>
  </si>
  <si>
    <t>Composição de custos para o produto Auscultação de cavidades - AUSC</t>
  </si>
  <si>
    <t>Orçamento referencial calculado para a relização de uma oficina/consulta</t>
  </si>
  <si>
    <t>Orçamento referencial calculado para elaboração de plano de manejo em área de 280 hectares</t>
  </si>
  <si>
    <t>Composição de custos para o produto Plano de Manejo - PLAM</t>
  </si>
  <si>
    <t>Orçamento referencial calculado para instalação de 1 m de cerca em material de 1ª e 2ª  categoria - Cerca tipo I</t>
  </si>
  <si>
    <t>Orçamento referencial calculado para instalação de 1 placa</t>
  </si>
  <si>
    <t>Orçamento referencial calculado para elaboração de 1 minuta de instrumento legal</t>
  </si>
  <si>
    <t>Composição de custos para o produto Minutas de instrumentos legais - MILE</t>
  </si>
  <si>
    <t>Orçamento referencial calculado para a fiscalização de um lote de obra¹</t>
  </si>
  <si>
    <t>1 Média de tamanho de lote de obra definida como 150km</t>
  </si>
  <si>
    <t>Composição de custos para o produto Consultoria Especializada - CONS</t>
  </si>
  <si>
    <t xml:space="preserve">Orçamento referencial calculado para um dia de consultoria </t>
  </si>
  <si>
    <t>Desktop Geoprocessamento</t>
  </si>
  <si>
    <t>E9</t>
  </si>
  <si>
    <t>3.1</t>
  </si>
  <si>
    <t>3.2</t>
  </si>
  <si>
    <t>3.3</t>
  </si>
  <si>
    <t>3.4</t>
  </si>
  <si>
    <t>3.5</t>
  </si>
  <si>
    <t>3.6</t>
  </si>
  <si>
    <t>3.7</t>
  </si>
  <si>
    <t>3.8</t>
  </si>
  <si>
    <t>3.9</t>
  </si>
  <si>
    <t>3.10</t>
  </si>
  <si>
    <t>E10</t>
  </si>
  <si>
    <t>Equipamento de projeção tipo datashow</t>
  </si>
  <si>
    <t>Produto</t>
  </si>
  <si>
    <t>Descrição</t>
  </si>
  <si>
    <t>Quantidade de produtos</t>
  </si>
  <si>
    <t>Unidade</t>
  </si>
  <si>
    <t>IESP</t>
  </si>
  <si>
    <t>Inventário Espeleológico</t>
  </si>
  <si>
    <r>
      <t>Km</t>
    </r>
    <r>
      <rPr>
        <vertAlign val="superscript"/>
        <sz val="9"/>
        <color rgb="FF000000"/>
        <rFont val="Calibri"/>
        <family val="2"/>
        <scheme val="minor"/>
      </rPr>
      <t>2</t>
    </r>
  </si>
  <si>
    <t>LEVA</t>
  </si>
  <si>
    <t>IMAG</t>
  </si>
  <si>
    <t>DFIS</t>
  </si>
  <si>
    <t>Cavidade</t>
  </si>
  <si>
    <t>CFAC</t>
  </si>
  <si>
    <t>Caracterização da fauna cavernícola</t>
  </si>
  <si>
    <t>cavidade</t>
  </si>
  <si>
    <t>CLAR</t>
  </si>
  <si>
    <t>Classificação de relevância</t>
  </si>
  <si>
    <t>RFAC</t>
  </si>
  <si>
    <t>Resgate de fauna cavernícola</t>
  </si>
  <si>
    <t>RGEO</t>
  </si>
  <si>
    <t>Resgate Geoespeleológico</t>
  </si>
  <si>
    <t>MFAC</t>
  </si>
  <si>
    <t>Monitoramento da fauna cavernícola</t>
  </si>
  <si>
    <t>IFLO</t>
  </si>
  <si>
    <t>hectare</t>
  </si>
  <si>
    <t>CHID</t>
  </si>
  <si>
    <t>MHID</t>
  </si>
  <si>
    <t>CRHI</t>
  </si>
  <si>
    <t>MRHI</t>
  </si>
  <si>
    <t>DEFI</t>
  </si>
  <si>
    <t>MVMZ</t>
  </si>
  <si>
    <t>Monitoramento de Vibrações - Marco Zero</t>
  </si>
  <si>
    <t>perfil</t>
  </si>
  <si>
    <t>MVMI</t>
  </si>
  <si>
    <t>Monitoramento de Vibrações - Instalação</t>
  </si>
  <si>
    <t>AUSC</t>
  </si>
  <si>
    <t>ROCO</t>
  </si>
  <si>
    <t>oficina</t>
  </si>
  <si>
    <t>PLAM</t>
  </si>
  <si>
    <t>Plano de Manejo</t>
  </si>
  <si>
    <t>plano de manejo</t>
  </si>
  <si>
    <t>m</t>
  </si>
  <si>
    <t>placa</t>
  </si>
  <si>
    <t>MILE</t>
  </si>
  <si>
    <t>minuta</t>
  </si>
  <si>
    <t>FISC</t>
  </si>
  <si>
    <t>Boletim mensal</t>
  </si>
  <si>
    <t>GERE</t>
  </si>
  <si>
    <t>Relatório de Atividades</t>
  </si>
  <si>
    <t>CONS</t>
  </si>
  <si>
    <t>Valor unitário</t>
  </si>
  <si>
    <t>Valor total do produto</t>
  </si>
  <si>
    <t>NOME</t>
  </si>
  <si>
    <t>ESPECIFICAÇÕES</t>
  </si>
  <si>
    <t>EQUIPAMENTOS</t>
  </si>
  <si>
    <t>Camera DSLR – 18 megapixels, Lente 18-55 e 55-300, velocidade do obturador de 1.8 e cartão de memória de 32 gb</t>
  </si>
  <si>
    <t xml:space="preserve">Processador: 8ª geração do Processador Intel® Core™ i7-8550U (1.8 GHz expansível até 4GHz, cache de 8 MB); Sistema Operacional: Windows 10 Home, 64 bits Português (Brasil); Memória RAM: Memória de 16GB (1x16GB), DDR4, 2400MHz; Disco Rígido (HD): Unidade de estado sólido (SSD) de 128GB + disco rígido de 1TB (5400 RPM); Tela: Tela 15,6" Full HD IPS (1920 x 1080), com Truelife; Placa de Vídeo: Placa de vídeo NVIDIA® GeForce® MX150 com GDDR5 de 4GB; Bateria: Bateria de 3 células e 42wHrs (integrada); Portas: 1 HDMITM 1.4a, 1 USB 3.0, 1 USB 3.0 com PowerShare, 1 USB 2.0, 1 slot de segurança da trava Noble, Leitor de cartão de mídia, 1 cartão SD (SD, SDHC, SDXC) </t>
  </si>
  <si>
    <t xml:space="preserve">Velocidade Processador: 1.8GHz Octa Core; Sistema Operacional: Android; Memória: Memória RAM de 3GB; Memória Interna: 32GB + suporte ao cartão de memória (MicroSD até 400GB); Tela: 10.5" (267,2 mm) 1920 x 1200 (WUXGA); Bateria: 7300 mAh; Áudio: MP4, M4V, 3GP, 3G2, WMV, ASF, AVI, FLV, MKV, WEBM; Vídeo: MP3, M4A, 3GA, AAC, OGG, OGA, WAV, WMA, AMR, AWB, FLAC, MID, MIDI, XMF, MXMF, IMY, RTTTL, RTX, OTA; Sensores: Acelerômetro, Giroscópio, Geo Magnético, Sensor de Efeito Hall, Sensor de Luz RGB; Localização: GPS, Glonass, Beidou; Bluetooth: Bluetooth v4.2; WiFi: 802.11 a/b/g/n/ac 2.4G+5GHz, VHT80; Rede: 2G GSM, 3G UMTS, 4G FDD LTE e 4G TDD LTE; Câmera: Resolução - Câmera Traseira8.0 MP, Resolução - Câmera Frontal5.0MP, Resolução - Gravação de VídeosFHD (1920 x 1080) @30fps
</t>
  </si>
  <si>
    <t>Drone equipado com a tecnologia PPK (Post Processed Kinematic) ou equivalente com vistas a garantir o posicionamento geoespacial das imagens com acurácia de até 10 cm em relação ao SIRGAS 2000</t>
  </si>
  <si>
    <t>GPS portátil, tela colorida, com resistência à água (pelo menos IPX7), memória interna mínima de 8 GB mais micro card de 8 GB, altímetro barométrico, bússula de 3 eixos com compensação de inclinação, com câmara fotográfica (mínimo de 8 megapixel),  antena de alta sensibilidade capaz de rastrear sinais de satélites GPS, GLONASS e Galileo, conexão sem fio via Bluetooth.</t>
  </si>
  <si>
    <t>Radio comunicador portátil, mínimo de 16 canais de comunicação, bandas UHF e VHF, 4-5W de potência de saída, classificação IP54, bateria de íon de lítio de alta capacidade (mínimo de 2000 mAh), carregador de bateria.</t>
  </si>
  <si>
    <t>Software de conversão de imagens para geração de dados 2D e 3D georreferenciados com alta precisão, como ortomosaicos, modelos digitais de superfícies, nuvens de pontos em 3D, modelos 3D texturizados, informações de áreas e volumes.</t>
  </si>
  <si>
    <t>a)	Instalação de pinos de medição nos maciços rochosos que contenham cavernas para a medição de possíveis movimentações destes  ;
b)	Auscultação das cavernas mediante a instalação de um sismógrafo no interior, ou próximo, de cada uma das cavernas (durante 48 horas, no mínimo) e/ou conjunto de cavernas (durante 24 horas, no mínimo) a serem monitoradas em local apropriado, definido pelo nível de ruído sísmico instrumental;</t>
  </si>
  <si>
    <t>Configuração igual ou superior, Processador: 8ª geração do Processador Intel® Core™ i9-8950HK (4.8 GHz, cache de 12 MB); Sistema Operacional: Windows 10 Home, 64 bits Português (Brasil); Memória RAM: Memória de 64GB (2x32GB ou 4x16GB), DDR4, 2400MHz; Disco Rígido (HD): Unidade de estado sólido (SSD) de 256MB + disco rígido de 8TB (5400 RPM); Tela: 2 Telas 28" Full HD (1920 x 1080 a 60Hz); Placa de Vídeo: Placa de vídeo NVIDIA® GeForce® RTX 2070 com GDDR5 de 8GB; Fonte compatível para alimentação do CPU, Portas: 1 HDMITM 2.0, 2 USB 3.0, 1 USB 2.0, 1 slot de segurança da trava Noble, Leitor de cartão de mídia, Leitor de CD e DVD.</t>
  </si>
  <si>
    <t>Desktop Geoprocessamento (Completo com tela)</t>
  </si>
  <si>
    <t>Projetor com 3300 lumens de brilho em cores e 3300 lumens de brilho em branco; resolução nativa SVGA com número de pixels de 480.000 (800x600) x 3; conectividade total: HDMI, VGA, Vídeo Composto e USB; Tipo de lâmpada: 210 W UHE com duração da lâmpada de 10.000 horas (ECO) ou 6.000 horas (Normal); Correção de Keystone: Horizontal: -30° +30° e Vertical: -30° +30; Razão de contraste de até 15,000:1 e reprodução de cor de até 1 bilhão de cores.</t>
  </si>
  <si>
    <t>CERC 1</t>
  </si>
  <si>
    <t>CERC 2</t>
  </si>
  <si>
    <t>PLAC1</t>
  </si>
  <si>
    <t>PLAC2</t>
  </si>
  <si>
    <t>PLAC3</t>
  </si>
  <si>
    <t>Orçamento referencial calculado para instalação de 1 m de cerca em material de 3ª categoria - Cerca tipo II</t>
  </si>
  <si>
    <t xml:space="preserve">Perfis com extensão de 580 metros para monitoramento de vibrações, com sismógrafos instalados a equidistâncias no limite da faixa de domínio (40 m) e no limite de 250 metros além da faixa de domínio que permitam a avaliação da propagação das vibrações de acordo com o comprimento de cada perfil;
</t>
  </si>
  <si>
    <t>Coordenador Geral (P0)</t>
  </si>
  <si>
    <t>Coordenador ambiental (P1)</t>
  </si>
  <si>
    <t>Pinos de medição</t>
  </si>
  <si>
    <t>perfis</t>
  </si>
  <si>
    <t>sondagem</t>
  </si>
  <si>
    <t>medição</t>
  </si>
  <si>
    <t>S8</t>
  </si>
  <si>
    <t>S9</t>
  </si>
  <si>
    <t>S10</t>
  </si>
  <si>
    <t>S11</t>
  </si>
  <si>
    <t>S12</t>
  </si>
  <si>
    <t>S13</t>
  </si>
  <si>
    <t>S14</t>
  </si>
  <si>
    <t>S15</t>
  </si>
  <si>
    <t>S16</t>
  </si>
  <si>
    <t>Cerca tipo I em material de 1ª e 2ª categoria</t>
  </si>
  <si>
    <t>Cerca tipo II em material de 3ª categoria</t>
  </si>
  <si>
    <t>ha</t>
  </si>
  <si>
    <t>Roçada manual</t>
  </si>
  <si>
    <t>Roçada com costal</t>
  </si>
  <si>
    <t>ROMA</t>
  </si>
  <si>
    <t>ROCA</t>
  </si>
  <si>
    <t>Orçamento referencial calculado para instalação e medição de 1 pino</t>
  </si>
  <si>
    <t>PINO</t>
  </si>
  <si>
    <t>Orçamento referencial calculado para execução de SEV</t>
  </si>
  <si>
    <t>Trena a laser</t>
  </si>
  <si>
    <t>3.11</t>
  </si>
  <si>
    <t>E11</t>
  </si>
  <si>
    <t>3.12</t>
  </si>
  <si>
    <t>E12</t>
  </si>
  <si>
    <t>Clinômetro</t>
  </si>
  <si>
    <t>Bússola</t>
  </si>
  <si>
    <t>Execução de geofísica (Eletro 500m)</t>
  </si>
  <si>
    <t>Deve ser realizado um (1) perfil de 500 metros paralelo a direção do traçado. A especificação do levantamento deve ser suficiente para levantamento com profundidade de 50 metros e abertura de eletrodos de envio de corrente dimensionada baseada na hidrogeologia local e com base na interpretação da SEV.</t>
  </si>
  <si>
    <t xml:space="preserve">01 (uma) Sondagem Elétrica Vertical (SEV) com abertura mínima, entre os eletrodos de envio de corrente, que garanta pelo menos três pontos (três medições) definindo um ramo terminal da curva AB/2 x ρ (resistividade elétrica aparente) próximo a uma reta de ângulo de 45º com a o eixo das abscissas (AB/2). 
</t>
  </si>
  <si>
    <t>Placa Modelo IUMinfol2</t>
  </si>
  <si>
    <t>pg 58</t>
  </si>
  <si>
    <t>ECE1</t>
  </si>
  <si>
    <t>ECE2</t>
  </si>
  <si>
    <t>ESEV</t>
  </si>
  <si>
    <t>Composição de custos para o produto Eletrorresistividade - Sondagem Elétrica Vertical (ESEV)</t>
  </si>
  <si>
    <t>Composição de custos para o produto Eletrorresistividade - Caminhamento Elétrico 1 (ECE1)</t>
  </si>
  <si>
    <t>Orçamento referencial calculado para realização de caminhamento elétrico em perfil de 500 m</t>
  </si>
  <si>
    <t>Composição de custos para o produto Eletrorresistividade - Caminhamento Elétrico 2 (ECE2)</t>
  </si>
  <si>
    <t>Geofísico júnior</t>
  </si>
  <si>
    <t>Placa Modelo IUP1</t>
  </si>
  <si>
    <t>Placa de sinalização para pedestres e motoristas até 40 Km/h condizente com o Manual de Sinalização do ICMBIO. Altura do poste de 180 cm, altura da placa de 120 cm, largura da placa de 53 cm, altura da placa 125 cm. Definições de suporte e moldura no item 8.27.1 do Termo de Referencia.</t>
  </si>
  <si>
    <t>Placa grande de identificação de Unidade de Conservação condizente com o Manual de Sinalização do ICMBIO. Altura do poste de 600 cm, altura da placa de 530 cm, comprimento da placa de 675 cm. Definições de suporte e moldura no item 8.27.2 do Termo de Referencia.</t>
  </si>
  <si>
    <t>Placa interna de identificação das principais cavernas condizente com o Manual de Sinalização do ICMBIO. Altura do poste de 160 cm, altura da placa de 100 cm, comprimento da placa de 58 cm. Definições de suporte e moldura no item 8.27.3 do Termo de Referencia.</t>
  </si>
  <si>
    <t>Conforme projeto Tipo da VALEC</t>
  </si>
  <si>
    <t>P8090</t>
  </si>
  <si>
    <t>Monitoramento de movimentação do maciço (Pinos de medição)</t>
  </si>
  <si>
    <t>Cercamento RPPN - Cercas Tipo I (Material de 1ª e 2ª)</t>
  </si>
  <si>
    <t>Cercamento RPPN - Cercas Tipo II (Material de 3ª)</t>
  </si>
  <si>
    <t xml:space="preserve">Identidade Visual RPPN - Placa 1 </t>
  </si>
  <si>
    <t>Identidade Visual RPPN - Placa 2</t>
  </si>
  <si>
    <t>Identidade Visual RPPN - Placa 3</t>
  </si>
  <si>
    <t>Aceiro RPPN - Roçada Manual</t>
  </si>
  <si>
    <t>Aceiro RPPN - Roçada com costal</t>
  </si>
  <si>
    <t>Minutas de instrumentos legais RPPN</t>
  </si>
  <si>
    <t>Fiscalização Espeleológica</t>
  </si>
  <si>
    <t>Gerenciamento Espeleológico</t>
  </si>
  <si>
    <t>Descrição meio físico e socioeconomico das cavidades</t>
  </si>
  <si>
    <t>Levantamento Aerofotogramétrico de áreas cársticas</t>
  </si>
  <si>
    <t>Imageamento aéreo de áreas cársticas</t>
  </si>
  <si>
    <t>Inventário Florestal das áreas de influência das cavidades</t>
  </si>
  <si>
    <t>Caracterização hidrogeológica de áreas cársticas</t>
  </si>
  <si>
    <t>Monitoramento hidrogeológico de áreas cársticas</t>
  </si>
  <si>
    <t>Caracterização de recursos hídricos superficiais de áreas cársticas</t>
  </si>
  <si>
    <t>Monitoramento de recursos hídricos superficiais de áreas cársticas</t>
  </si>
  <si>
    <t>Composição de custos para o produto Levantamento Aerofotogramétrico de áreas cársticas – LEVA</t>
  </si>
  <si>
    <t>Composição de custos para o produto Descrição do meio físico e socioeconômico de cavidades- DFIS</t>
  </si>
  <si>
    <t>Composição de custos para o produto Caracterização hidrogeológica de áreas cársticas - CHID</t>
  </si>
  <si>
    <t>Composição de custos para o produto Monitoramento hidrogeológico de áreas cársticas - MHID</t>
  </si>
  <si>
    <t>Composição de custos para o produto Monitoramento de movimentação do maciço (Pinos de medição)- PINO</t>
  </si>
  <si>
    <t>Composição de custos para o produto Realização de Oficinas/Consultas para o plano de manejo- ROCO</t>
  </si>
  <si>
    <t xml:space="preserve">Composição de custos para o produto Cercamento RPPN - Cercas Tipo I (Material de 1ª e 2ª) - CERC1 </t>
  </si>
  <si>
    <t>Composição de custos para o produto Cercamento RPPN - Cercas Tipo II (Material de 3ª) - CERC2</t>
  </si>
  <si>
    <t>Orçamento referencial calculado para a execução de roçada manual em 1 hectare</t>
  </si>
  <si>
    <t>Composição de custos para o produto Imageamento Aéreo de áreas cársticas- IMAG</t>
  </si>
  <si>
    <t>Composição de custos para o produto Resgate Geoespeleológico - RGEO</t>
  </si>
  <si>
    <t>Composição de custos para o produto Monitoramento da fauna cavernícola - MFAC</t>
  </si>
  <si>
    <t>Composição de custos para o produto Inventário Florestal das áreas de influência das cavidades- IFLO</t>
  </si>
  <si>
    <t>Composição de custos para o produto Caracterização de recursos hídricos superficiais de áreas cársticas - CRHI</t>
  </si>
  <si>
    <t>Composição de custos para o produto Monitoramento de recursos hídricos superficiais de áreas cársticas - MRHI</t>
  </si>
  <si>
    <t>Composição de custos para o produto Definição de área de influência de cavidades - DEFI</t>
  </si>
  <si>
    <t>Composição de custos para o produto Identidade Visual RPPN - Placa 1 - Modelo IRTL - PLAC1</t>
  </si>
  <si>
    <t>Composição de custos para o produto Identidade Visual RPPN - Placa 2 - Modelo IUP1 - PLAC2</t>
  </si>
  <si>
    <t>Composição de custos para o produto Identidade Visual RPPN - Placa 3 - Modelo IUMinfoI2 - PLAC3</t>
  </si>
  <si>
    <t>Composição de custos para o produto Aceiro RPPN - Roçada Manual - ROMA</t>
  </si>
  <si>
    <t>Composição de custos para o produto Aceiro RPPN – Roçada com costal - ROCA</t>
  </si>
  <si>
    <t>Orçamento referencial calculado para a execução de roçada com costal em 1 hectare</t>
  </si>
  <si>
    <t>Composição de custos para o produto Fiscalização espeleológica - FISC</t>
  </si>
  <si>
    <t>Composição de custos para o produto Gerenciamento espeleológico - GERE</t>
  </si>
  <si>
    <t>Definição de área de influência de cavidades</t>
  </si>
  <si>
    <t>Eletrorresistividade – Sondagem Elétrica Vertical</t>
  </si>
  <si>
    <t>Eletrorresistividade – Caminhamento Elétrico 1</t>
  </si>
  <si>
    <t>Eletrorresistividade – Caminhamento Elétrico 2</t>
  </si>
  <si>
    <t>Oficinas/Consultas para o plano de manejo</t>
  </si>
  <si>
    <t>Consultoria especializada</t>
  </si>
  <si>
    <t>dias</t>
  </si>
  <si>
    <t>Bússola de visada com agulha com magneto de NdFeB; precisão no azimute de ± 1⁄2o com escala graduada em 1°; clinômetro interno para medidas de ângulos verticais de +/-90° ou 100% da rampa; precisão de +/- 1/2° em escala graduada em 1°; escala de percentagem com graduação de 5%; escala do clinômetro externo com incrementos de 2°; dois níveis de bolha pelo lado de fora do corpo do instrumento; tabela de senos e tangentes de 0 a 45o no corpo do instrumento; agulha amortecida e apoiada sobre rolamento de safira; declinação magnética ajustável de leste ou oeste em até 180°; espelho semitransparente; corpo em alumínio, resistente a choques e encaixe para suporte de tripé no centro do corpo. Dimensões: 92mm x 72mm x 33mm. Peso: 297 gramas. Mecanismo de trava da agulha ajustável em duas posições: destravada ou travada. Resistente a água (ipx3). Ou equipamento similar.</t>
  </si>
  <si>
    <t>Trena digital a laser com precisão de medição de ± 1 mm; Tempo de medição médio menor que 0,5 seg; tempo de medição máximo de 4 segundos; dispositivo de desconexão automática: 4 min; unidades de medida: m/cm/mm; Número dos valores da memória: 30; Vida útil da bateria, medições individuais apro: 30.000; Vida útil da bateria, tempo de autonomia aprox.: 5 h; bateria consumo: 4 x LR03 (AAA). Alcance mínimo de 250 m. Ou equipamento similar.</t>
  </si>
  <si>
    <t>Precisão mínima de -0,2°, ângulo de resolução mínimo de 0,1°. Ou superior.</t>
  </si>
  <si>
    <t>Execução de geofísica (Eletro 200m)</t>
  </si>
  <si>
    <t>Orçamento referencial calculado para realização de caminhamento elétrico em perfil de 200 m</t>
  </si>
  <si>
    <t>Deve ser realizado perfil de 200m de extensão. A especificação do levantamento deve ser suficiente para levantamento com profundidade de 25 metros e abertura de eletrodos de envio de corrente dimensionada baseada na hidrogeologia local e com base na interpretação da SEV.</t>
  </si>
  <si>
    <t>Orçamento referencial calculado para a realização de uma campanha</t>
  </si>
  <si>
    <t>campanha</t>
  </si>
  <si>
    <t>Orçamento referencial calculado para realização de uma campanha</t>
  </si>
  <si>
    <t>conjunto</t>
  </si>
  <si>
    <t>Análise de água de 1 conjunto de 10 pontos incluindo parâmetros pH, turbidez, condutividade elétrica, medição do nível, Sólidos Totais Dissolvidos, sólidos suspensos totais, óleos, graxas, nitrato e coliformes termotolerantes.</t>
  </si>
  <si>
    <t>Análise de fluxo de água subterrânea de 1 conjunto de 10 pontos de medição utilizando corantes traçadores como a Floresceína e a Rodamina WT.</t>
  </si>
  <si>
    <r>
      <t>Orçamento referencial calculado para realização de levantamento Aerofotogramétrico em 4 áreas de 5 km</t>
    </r>
    <r>
      <rPr>
        <b/>
        <vertAlign val="superscript"/>
        <sz val="11"/>
        <color theme="1"/>
        <rFont val="Calibri"/>
        <family val="2"/>
        <scheme val="minor"/>
      </rPr>
      <t>2</t>
    </r>
  </si>
  <si>
    <t>O produto consiste no recobrimento aerofotogramétrico com perfilamento a laser aerotransportado e apoio de campo, com geração de ortofotos com GSD entre 10 e 15 centímetros, MDT e curvas de nível. As aréas de recobrimento possuem dimensão de 10 km por 500 m. Um unidade do produto se refere a realização do levantamento em 4 áreas de 5 km2.</t>
  </si>
  <si>
    <t>BDI (%)</t>
  </si>
  <si>
    <t>Preço Unitário Referencial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</si>
</sst>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0.0"/>
    <numFmt numFmtId="165" formatCode="0.0000"/>
    <numFmt numFmtId="166" formatCode="0.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sz val="9"/>
      <name val="Times New Roman"/>
      <family val="2"/>
    </font>
    <font>
      <b/>
      <sz val="9"/>
      <name val="Times New Roman"/>
      <family val="2"/>
    </font>
    <font>
      <b/>
      <sz val="10"/>
      <name val="Arial"/>
      <family val="2"/>
    </font>
    <font>
      <sz val="9"/>
      <name val="Arial"/>
      <family val="2"/>
    </font>
    <font>
      <sz val="9"/>
      <color theme="0"/>
      <name val="Times New Roman"/>
      <family val="1"/>
    </font>
    <font>
      <sz val="9"/>
      <name val="Times New Roman"/>
      <family val="1"/>
    </font>
    <font>
      <i/>
      <sz val="9"/>
      <name val="Times New Roman"/>
      <family val="1"/>
    </font>
    <font>
      <sz val="9"/>
      <color theme="1"/>
      <name val="Times New Roman"/>
      <family val="1"/>
    </font>
    <font>
      <b/>
      <sz val="9"/>
      <color theme="0"/>
      <name val="Times New Roman"/>
      <family val="1"/>
    </font>
    <font>
      <sz val="8"/>
      <name val="Calibri"/>
      <family val="2"/>
      <scheme val="minor"/>
    </font>
    <font>
      <b/>
      <vertAlign val="superscript"/>
      <sz val="11"/>
      <color theme="1"/>
      <name val="Calibri"/>
      <family val="2"/>
      <scheme val="minor"/>
    </font>
    <font>
      <b/>
      <sz val="10"/>
      <name val="Calibri"/>
      <family val="2"/>
      <scheme val="minor"/>
    </font>
    <font>
      <b/>
      <sz val="9"/>
      <color rgb="FF000000"/>
      <name val="Calibri"/>
      <family val="2"/>
      <scheme val="minor"/>
    </font>
    <font>
      <sz val="9"/>
      <color rgb="FF000000"/>
      <name val="Calibri"/>
      <family val="2"/>
      <scheme val="minor"/>
    </font>
    <font>
      <vertAlign val="superscript"/>
      <sz val="9"/>
      <color rgb="FF000000"/>
      <name val="Calibri"/>
      <family val="2"/>
      <scheme val="minor"/>
    </font>
    <font>
      <b/>
      <sz val="12"/>
      <name val="Calibri"/>
      <family val="2"/>
      <scheme val="minor"/>
    </font>
    <font>
      <sz val="12"/>
      <color theme="1"/>
      <name val="Calibri"/>
      <family val="2"/>
      <scheme val="minor"/>
    </font>
    <font>
      <sz val="12"/>
      <name val="Calibri"/>
      <family val="2"/>
      <scheme val="minor"/>
    </font>
    <font>
      <b/>
      <i/>
      <sz val="12"/>
      <name val="Calibri"/>
      <family val="2"/>
      <scheme val="minor"/>
    </font>
    <font>
      <sz val="11"/>
      <name val="Calibri"/>
      <family val="2"/>
      <scheme val="minor"/>
    </font>
    <font>
      <b/>
      <sz val="11"/>
      <name val="Calibri"/>
      <family val="2"/>
      <scheme val="minor"/>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EEEC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0" tint="-0.249977111117893"/>
      </top>
      <bottom/>
      <diagonal/>
    </border>
    <border>
      <left/>
      <right style="thin">
        <color indexed="64"/>
      </right>
      <top style="thin">
        <color theme="0" tint="-0.249977111117893"/>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xf numFmtId="0" fontId="4" fillId="0" borderId="10" xfId="0" applyFont="1" applyBorder="1" applyAlignment="1">
      <alignment horizontal="center" vertical="center" wrapText="1"/>
    </xf>
    <xf numFmtId="0" fontId="0" fillId="0" borderId="10" xfId="0" applyBorder="1"/>
    <xf numFmtId="0" fontId="3" fillId="0" borderId="10" xfId="0" applyFont="1" applyBorder="1"/>
    <xf numFmtId="0" fontId="4" fillId="0" borderId="10" xfId="0" applyFont="1" applyBorder="1"/>
    <xf numFmtId="0" fontId="3" fillId="0" borderId="11" xfId="0" applyFont="1" applyBorder="1"/>
    <xf numFmtId="0" fontId="5"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3" fillId="3" borderId="0" xfId="0" applyFont="1" applyFill="1"/>
    <xf numFmtId="0" fontId="4" fillId="3" borderId="0" xfId="0" applyFont="1" applyFill="1"/>
    <xf numFmtId="2" fontId="4" fillId="3" borderId="0" xfId="0" applyNumberFormat="1" applyFont="1" applyFill="1"/>
    <xf numFmtId="0" fontId="4" fillId="3" borderId="0" xfId="0" applyFont="1" applyFill="1" applyAlignment="1">
      <alignment horizontal="center"/>
    </xf>
    <xf numFmtId="43" fontId="3" fillId="3" borderId="13" xfId="0" applyNumberFormat="1" applyFont="1" applyFill="1" applyBorder="1" applyAlignment="1">
      <alignment horizontal="center"/>
    </xf>
    <xf numFmtId="0" fontId="5" fillId="0" borderId="15" xfId="0" applyFont="1" applyBorder="1"/>
    <xf numFmtId="0" fontId="5" fillId="0" borderId="15" xfId="0" applyFont="1" applyBorder="1" applyAlignment="1">
      <alignment horizontal="center" vertical="center"/>
    </xf>
    <xf numFmtId="2" fontId="5" fillId="0" borderId="15" xfId="0" applyNumberFormat="1" applyFont="1" applyBorder="1" applyAlignment="1">
      <alignment horizontal="center" vertical="center"/>
    </xf>
    <xf numFmtId="164" fontId="5" fillId="0" borderId="15" xfId="0" applyNumberFormat="1" applyFont="1" applyBorder="1" applyAlignment="1">
      <alignment horizontal="center" vertical="center"/>
    </xf>
    <xf numFmtId="43" fontId="5" fillId="0" borderId="16" xfId="1" applyFont="1" applyBorder="1" applyAlignment="1">
      <alignment horizontal="right" vertical="center" indent="1"/>
    </xf>
    <xf numFmtId="0" fontId="5" fillId="0" borderId="18" xfId="0" applyFont="1" applyBorder="1" applyAlignment="1">
      <alignment horizontal="center" vertical="center"/>
    </xf>
    <xf numFmtId="2" fontId="5" fillId="0" borderId="18" xfId="0" applyNumberFormat="1" applyFont="1" applyBorder="1" applyAlignment="1">
      <alignment horizontal="center" vertical="center"/>
    </xf>
    <xf numFmtId="164" fontId="5" fillId="0" borderId="18" xfId="0" applyNumberFormat="1" applyFont="1" applyBorder="1" applyAlignment="1">
      <alignment horizontal="center" vertical="center"/>
    </xf>
    <xf numFmtId="43" fontId="5" fillId="0" borderId="19" xfId="1" applyFont="1" applyBorder="1" applyAlignment="1">
      <alignment horizontal="right" vertical="center" indent="1"/>
    </xf>
    <xf numFmtId="0" fontId="4"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5" fillId="3" borderId="0" xfId="0" applyFont="1" applyFill="1" applyAlignment="1">
      <alignment horizontal="center" vertical="center" wrapText="1"/>
    </xf>
    <xf numFmtId="164" fontId="4" fillId="3" borderId="0" xfId="0" applyNumberFormat="1" applyFont="1" applyFill="1"/>
    <xf numFmtId="43" fontId="4" fillId="3" borderId="0" xfId="1" applyFont="1" applyFill="1"/>
    <xf numFmtId="43" fontId="3" fillId="3" borderId="13" xfId="1" applyFont="1" applyFill="1" applyBorder="1"/>
    <xf numFmtId="0" fontId="5" fillId="0" borderId="14" xfId="0" applyFont="1" applyBorder="1" applyAlignment="1">
      <alignment horizontal="center" vertical="center"/>
    </xf>
    <xf numFmtId="0" fontId="4" fillId="0" borderId="15" xfId="0" applyFont="1" applyBorder="1"/>
    <xf numFmtId="0" fontId="4" fillId="0" borderId="17" xfId="0" applyFont="1" applyBorder="1" applyAlignment="1">
      <alignment horizontal="center" vertical="center" wrapText="1"/>
    </xf>
    <xf numFmtId="0" fontId="4" fillId="0" borderId="18" xfId="0" applyFont="1" applyBorder="1"/>
    <xf numFmtId="0" fontId="9" fillId="0" borderId="0" xfId="3" applyFont="1"/>
    <xf numFmtId="0" fontId="8" fillId="0" borderId="8" xfId="3" applyFont="1" applyBorder="1" applyAlignment="1">
      <alignment horizontal="center"/>
    </xf>
    <xf numFmtId="0" fontId="8" fillId="0" borderId="8" xfId="3" applyFont="1" applyBorder="1"/>
    <xf numFmtId="0" fontId="7" fillId="0" borderId="8" xfId="3" applyFont="1" applyBorder="1" applyAlignment="1">
      <alignment wrapText="1"/>
    </xf>
    <xf numFmtId="0" fontId="7" fillId="0" borderId="8" xfId="3" applyFont="1" applyBorder="1"/>
    <xf numFmtId="0" fontId="10" fillId="0" borderId="8" xfId="3" applyFont="1" applyBorder="1"/>
    <xf numFmtId="0" fontId="10" fillId="0" borderId="0" xfId="3" applyFont="1"/>
    <xf numFmtId="0" fontId="6" fillId="0" borderId="0" xfId="3" applyAlignment="1">
      <alignment wrapText="1"/>
    </xf>
    <xf numFmtId="0" fontId="6" fillId="0" borderId="0" xfId="3"/>
    <xf numFmtId="0" fontId="6" fillId="4" borderId="0" xfId="4" applyFill="1" applyAlignment="1">
      <alignment horizontal="left" vertical="center"/>
    </xf>
    <xf numFmtId="0" fontId="8" fillId="0" borderId="8" xfId="3" applyFont="1" applyBorder="1" applyAlignment="1"/>
    <xf numFmtId="0" fontId="8" fillId="0" borderId="8" xfId="3" applyFont="1" applyBorder="1" applyAlignment="1">
      <alignment vertical="top" wrapText="1"/>
    </xf>
    <xf numFmtId="0" fontId="8" fillId="0" borderId="8" xfId="3" applyFont="1" applyBorder="1" applyAlignment="1">
      <alignment vertical="top"/>
    </xf>
    <xf numFmtId="0" fontId="7" fillId="0" borderId="0" xfId="3" applyFont="1" applyBorder="1" applyAlignment="1">
      <alignment wrapText="1"/>
    </xf>
    <xf numFmtId="0" fontId="6" fillId="0" borderId="8" xfId="3" applyBorder="1"/>
    <xf numFmtId="0" fontId="7" fillId="0" borderId="0" xfId="3" applyFont="1" applyBorder="1"/>
    <xf numFmtId="0" fontId="10" fillId="0" borderId="0" xfId="3" applyFont="1" applyBorder="1"/>
    <xf numFmtId="43" fontId="0" fillId="0" borderId="0" xfId="0" applyNumberFormat="1"/>
    <xf numFmtId="0" fontId="11" fillId="5" borderId="8" xfId="3" applyFont="1" applyFill="1" applyBorder="1" applyAlignment="1">
      <alignment horizontal="center" vertical="center" wrapText="1"/>
    </xf>
    <xf numFmtId="0" fontId="11" fillId="5" borderId="8" xfId="3" applyFont="1" applyFill="1" applyBorder="1" applyAlignment="1">
      <alignment horizontal="center" vertical="center"/>
    </xf>
    <xf numFmtId="0" fontId="12" fillId="0" borderId="8" xfId="3" applyFont="1" applyBorder="1" applyAlignment="1">
      <alignment wrapText="1"/>
    </xf>
    <xf numFmtId="0" fontId="12" fillId="0" borderId="8" xfId="3" applyFont="1" applyBorder="1"/>
    <xf numFmtId="0" fontId="12" fillId="0" borderId="0" xfId="3" applyFont="1" applyAlignment="1">
      <alignment wrapText="1"/>
    </xf>
    <xf numFmtId="0" fontId="12" fillId="0" borderId="0" xfId="3" applyFont="1"/>
    <xf numFmtId="0" fontId="14" fillId="0" borderId="0" xfId="0" applyFont="1"/>
    <xf numFmtId="0" fontId="14" fillId="0" borderId="8" xfId="0" applyFont="1" applyBorder="1"/>
    <xf numFmtId="0" fontId="14" fillId="0" borderId="8" xfId="0" applyFont="1" applyBorder="1" applyAlignment="1">
      <alignment horizontal="center"/>
    </xf>
    <xf numFmtId="4" fontId="14" fillId="0" borderId="8" xfId="0" applyNumberFormat="1" applyFont="1" applyBorder="1"/>
    <xf numFmtId="2" fontId="15" fillId="5" borderId="8" xfId="0" applyNumberFormat="1" applyFont="1" applyFill="1" applyBorder="1"/>
    <xf numFmtId="164" fontId="5" fillId="0" borderId="0" xfId="0" applyNumberFormat="1" applyFont="1" applyBorder="1" applyAlignment="1">
      <alignment horizontal="center" vertical="center"/>
    </xf>
    <xf numFmtId="43" fontId="5" fillId="0" borderId="0" xfId="1" applyFont="1" applyBorder="1"/>
    <xf numFmtId="43" fontId="5" fillId="0" borderId="13" xfId="1" applyFont="1" applyBorder="1" applyAlignment="1">
      <alignment horizontal="right" vertical="center" indent="1"/>
    </xf>
    <xf numFmtId="0" fontId="14" fillId="0" borderId="8" xfId="0" applyFont="1" applyBorder="1" applyAlignment="1"/>
    <xf numFmtId="0" fontId="4"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center"/>
    </xf>
    <xf numFmtId="2"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xf numFmtId="0" fontId="5" fillId="0" borderId="10" xfId="0" applyFont="1" applyBorder="1" applyAlignment="1">
      <alignment horizontal="center"/>
    </xf>
    <xf numFmtId="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43" fontId="5" fillId="0" borderId="10" xfId="1" applyFont="1" applyBorder="1"/>
    <xf numFmtId="43" fontId="5" fillId="0" borderId="11" xfId="1" applyFont="1" applyBorder="1" applyAlignment="1">
      <alignment horizontal="right" vertical="center" indent="1"/>
    </xf>
    <xf numFmtId="0" fontId="5" fillId="0" borderId="12" xfId="0" applyFont="1" applyBorder="1" applyAlignment="1">
      <alignment horizontal="center" vertical="center" wrapText="1"/>
    </xf>
    <xf numFmtId="164" fontId="5" fillId="0" borderId="6" xfId="0" applyNumberFormat="1" applyFont="1" applyBorder="1" applyAlignment="1">
      <alignment horizontal="center" vertical="center"/>
    </xf>
    <xf numFmtId="43" fontId="5" fillId="0" borderId="20" xfId="1" applyFont="1" applyBorder="1" applyAlignment="1">
      <alignment horizontal="right" vertical="center" indent="1"/>
    </xf>
    <xf numFmtId="0" fontId="4" fillId="0" borderId="0" xfId="0" applyFont="1" applyBorder="1"/>
    <xf numFmtId="0" fontId="4" fillId="0" borderId="5" xfId="0" applyFont="1" applyBorder="1" applyAlignment="1">
      <alignment horizontal="center" vertical="center" wrapText="1"/>
    </xf>
    <xf numFmtId="0" fontId="4" fillId="0" borderId="6" xfId="0" applyFont="1" applyBorder="1"/>
    <xf numFmtId="0" fontId="3" fillId="3" borderId="0" xfId="0" applyFont="1" applyFill="1" applyAlignment="1">
      <alignment vertical="center"/>
    </xf>
    <xf numFmtId="0" fontId="4" fillId="0" borderId="4" xfId="0" applyFont="1" applyBorder="1" applyAlignment="1">
      <alignment horizontal="center" vertical="center" wrapText="1"/>
    </xf>
    <xf numFmtId="0" fontId="3" fillId="2" borderId="4" xfId="0" applyFont="1" applyFill="1" applyBorder="1" applyAlignment="1">
      <alignment horizontal="center" vertical="center"/>
    </xf>
    <xf numFmtId="43" fontId="3" fillId="0" borderId="4" xfId="1" applyFont="1" applyBorder="1" applyAlignment="1">
      <alignment horizontal="center" vertical="center"/>
    </xf>
    <xf numFmtId="0" fontId="0" fillId="0" borderId="9" xfId="0" applyBorder="1"/>
    <xf numFmtId="0" fontId="0" fillId="0" borderId="11" xfId="0" applyBorder="1"/>
    <xf numFmtId="0" fontId="0" fillId="0" borderId="12" xfId="0" applyBorder="1"/>
    <xf numFmtId="0" fontId="0" fillId="0" borderId="13" xfId="0" applyBorder="1"/>
    <xf numFmtId="43" fontId="4" fillId="0" borderId="0" xfId="1" applyFont="1" applyBorder="1" applyAlignment="1">
      <alignment horizontal="center" vertical="center"/>
    </xf>
    <xf numFmtId="43" fontId="4" fillId="0" borderId="6" xfId="1" applyFont="1" applyBorder="1" applyAlignment="1">
      <alignment horizontal="center" vertical="center"/>
    </xf>
    <xf numFmtId="43" fontId="4" fillId="0" borderId="10" xfId="1" applyFont="1" applyBorder="1" applyAlignment="1">
      <alignment horizontal="center" vertical="center"/>
    </xf>
    <xf numFmtId="43" fontId="4" fillId="0" borderId="15" xfId="1" applyFont="1" applyBorder="1" applyAlignment="1">
      <alignment horizontal="center" vertical="center"/>
    </xf>
    <xf numFmtId="43" fontId="4" fillId="0" borderId="18" xfId="1" applyFont="1" applyBorder="1" applyAlignment="1">
      <alignment horizontal="center" vertical="center"/>
    </xf>
    <xf numFmtId="43" fontId="4" fillId="3" borderId="13" xfId="1" applyFont="1" applyFill="1" applyBorder="1"/>
    <xf numFmtId="0" fontId="5" fillId="0" borderId="9" xfId="0" applyFont="1" applyBorder="1"/>
    <xf numFmtId="0" fontId="5" fillId="0" borderId="6" xfId="0" applyFont="1" applyBorder="1" applyAlignment="1">
      <alignment horizontal="center" vertical="center"/>
    </xf>
    <xf numFmtId="0" fontId="7" fillId="0" borderId="8" xfId="3" applyFont="1" applyFill="1" applyBorder="1"/>
    <xf numFmtId="0" fontId="5" fillId="3" borderId="7" xfId="0" applyFont="1" applyFill="1" applyBorder="1" applyAlignment="1">
      <alignment horizontal="center" vertical="center" wrapText="1"/>
    </xf>
    <xf numFmtId="0" fontId="5" fillId="0" borderId="10" xfId="0" applyFont="1" applyBorder="1" applyAlignment="1">
      <alignment horizontal="center" vertical="top"/>
    </xf>
    <xf numFmtId="0" fontId="5" fillId="0" borderId="0" xfId="0" applyFont="1" applyBorder="1" applyAlignment="1">
      <alignment horizontal="center" vertical="top"/>
    </xf>
    <xf numFmtId="43" fontId="3" fillId="3" borderId="20" xfId="2" applyFont="1" applyFill="1" applyBorder="1" applyAlignment="1">
      <alignment horizontal="center" vertical="center"/>
    </xf>
    <xf numFmtId="2" fontId="5" fillId="0" borderId="22" xfId="0" applyNumberFormat="1" applyFont="1" applyBorder="1" applyAlignment="1">
      <alignment horizontal="center" vertical="center"/>
    </xf>
    <xf numFmtId="0" fontId="5" fillId="0" borderId="22" xfId="0" applyFont="1" applyBorder="1" applyAlignment="1">
      <alignment horizontal="center" vertical="center"/>
    </xf>
    <xf numFmtId="0" fontId="4" fillId="0" borderId="22" xfId="0" applyFont="1" applyBorder="1"/>
    <xf numFmtId="43" fontId="4" fillId="0" borderId="22" xfId="1" applyFont="1" applyBorder="1" applyAlignment="1">
      <alignment horizontal="center" vertical="center"/>
    </xf>
    <xf numFmtId="43" fontId="5" fillId="0" borderId="23" xfId="1" applyFont="1" applyBorder="1" applyAlignment="1">
      <alignment horizontal="right" vertical="center" indent="1"/>
    </xf>
    <xf numFmtId="0" fontId="4" fillId="3" borderId="2" xfId="0" applyFont="1" applyFill="1" applyBorder="1" applyAlignment="1">
      <alignment horizontal="center" vertical="center" wrapText="1"/>
    </xf>
    <xf numFmtId="0" fontId="4" fillId="3" borderId="2" xfId="0" applyFont="1" applyFill="1" applyBorder="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xf numFmtId="43" fontId="3" fillId="3" borderId="2" xfId="1" applyFont="1" applyFill="1" applyBorder="1"/>
    <xf numFmtId="43" fontId="3" fillId="3" borderId="3" xfId="1" applyFont="1" applyFill="1" applyBorder="1"/>
    <xf numFmtId="0" fontId="5" fillId="3" borderId="1" xfId="0" applyFont="1" applyFill="1" applyBorder="1" applyAlignment="1">
      <alignment horizontal="center" vertical="center" wrapText="1"/>
    </xf>
    <xf numFmtId="2" fontId="4" fillId="3" borderId="2" xfId="0" applyNumberFormat="1" applyFont="1" applyFill="1" applyBorder="1"/>
    <xf numFmtId="0" fontId="4" fillId="3" borderId="2" xfId="0" applyFont="1" applyFill="1" applyBorder="1" applyAlignment="1">
      <alignment horizontal="center"/>
    </xf>
    <xf numFmtId="43" fontId="3" fillId="3" borderId="3" xfId="0" applyNumberFormat="1" applyFont="1" applyFill="1" applyBorder="1" applyAlignment="1">
      <alignment horizont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2" fontId="18" fillId="0" borderId="0" xfId="0" applyNumberFormat="1" applyFont="1" applyBorder="1" applyAlignment="1">
      <alignment horizontal="center" vertical="center"/>
    </xf>
    <xf numFmtId="0" fontId="4"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165" fontId="5" fillId="0" borderId="0" xfId="0" applyNumberFormat="1" applyFont="1" applyBorder="1" applyAlignment="1">
      <alignment horizontal="center" vertical="center"/>
    </xf>
    <xf numFmtId="0" fontId="19" fillId="6" borderId="24" xfId="0" applyFont="1" applyFill="1" applyBorder="1" applyAlignment="1">
      <alignment horizontal="center" vertical="center"/>
    </xf>
    <xf numFmtId="0" fontId="19" fillId="6" borderId="25" xfId="0" applyFont="1" applyFill="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2" fillId="4" borderId="8" xfId="4" applyFont="1" applyFill="1" applyBorder="1" applyAlignment="1">
      <alignment horizontal="left" vertical="center"/>
    </xf>
    <xf numFmtId="0" fontId="22" fillId="4" borderId="8" xfId="4" applyFont="1" applyFill="1" applyBorder="1" applyAlignment="1">
      <alignment horizontal="left" vertical="center" wrapText="1"/>
    </xf>
    <xf numFmtId="0" fontId="23" fillId="0" borderId="0" xfId="0" applyFont="1"/>
    <xf numFmtId="0" fontId="22" fillId="2" borderId="8" xfId="4" applyFont="1" applyFill="1" applyBorder="1" applyAlignment="1">
      <alignment horizontal="left" vertical="center"/>
    </xf>
    <xf numFmtId="0" fontId="22" fillId="2" borderId="8" xfId="4" applyFont="1" applyFill="1" applyBorder="1" applyAlignment="1">
      <alignment horizontal="left" vertical="center" wrapText="1"/>
    </xf>
    <xf numFmtId="0" fontId="24" fillId="4" borderId="8" xfId="4" applyFont="1" applyFill="1" applyBorder="1" applyAlignment="1">
      <alignment horizontal="center" vertical="center"/>
    </xf>
    <xf numFmtId="0" fontId="24" fillId="4" borderId="8" xfId="4" applyFont="1" applyFill="1" applyBorder="1" applyAlignment="1">
      <alignment horizontal="left" vertical="center" wrapText="1"/>
    </xf>
    <xf numFmtId="0" fontId="9" fillId="4" borderId="8" xfId="4" applyFont="1" applyFill="1" applyBorder="1" applyAlignment="1">
      <alignment horizontal="left" vertical="center"/>
    </xf>
    <xf numFmtId="0" fontId="22" fillId="2" borderId="0" xfId="4" applyFont="1" applyFill="1" applyAlignment="1">
      <alignment horizontal="left" vertical="center"/>
    </xf>
    <xf numFmtId="0" fontId="22" fillId="2" borderId="0" xfId="4" applyFont="1" applyFill="1" applyAlignment="1">
      <alignment horizontal="left" vertical="center" wrapText="1"/>
    </xf>
    <xf numFmtId="0" fontId="24" fillId="2" borderId="0" xfId="4" applyFont="1" applyFill="1" applyAlignment="1">
      <alignment horizontal="left" vertical="center"/>
    </xf>
    <xf numFmtId="0" fontId="24" fillId="0" borderId="0" xfId="4" applyFont="1" applyAlignment="1">
      <alignment horizontal="center" vertical="center"/>
    </xf>
    <xf numFmtId="0" fontId="25" fillId="0" borderId="0" xfId="4" applyFont="1" applyAlignment="1">
      <alignment horizontal="left" vertical="center" wrapText="1"/>
    </xf>
    <xf numFmtId="0" fontId="23" fillId="0" borderId="0" xfId="0" applyFont="1" applyAlignment="1">
      <alignment wrapText="1"/>
    </xf>
    <xf numFmtId="0" fontId="9" fillId="4" borderId="8" xfId="4" applyFont="1" applyFill="1" applyBorder="1" applyAlignment="1">
      <alignment horizontal="left" vertical="center" wrapText="1"/>
    </xf>
    <xf numFmtId="0" fontId="20" fillId="2" borderId="27" xfId="0" applyFont="1" applyFill="1" applyBorder="1" applyAlignment="1">
      <alignment horizontal="center" vertical="center"/>
    </xf>
    <xf numFmtId="3" fontId="20" fillId="2" borderId="25" xfId="0" applyNumberFormat="1" applyFont="1" applyFill="1" applyBorder="1" applyAlignment="1">
      <alignment horizontal="center" vertical="center"/>
    </xf>
    <xf numFmtId="3" fontId="20" fillId="2" borderId="27" xfId="0" applyNumberFormat="1" applyFont="1" applyFill="1" applyBorder="1" applyAlignment="1">
      <alignment horizontal="center" vertical="center"/>
    </xf>
    <xf numFmtId="0" fontId="20" fillId="2" borderId="25" xfId="0" applyFont="1" applyFill="1" applyBorder="1" applyAlignment="1">
      <alignment horizontal="center" vertical="center"/>
    </xf>
    <xf numFmtId="43" fontId="3" fillId="0" borderId="4" xfId="1" applyFont="1" applyBorder="1" applyAlignment="1">
      <alignment horizontal="center" vertical="center"/>
    </xf>
    <xf numFmtId="0" fontId="4" fillId="0" borderId="4" xfId="0" applyFont="1" applyBorder="1" applyAlignment="1">
      <alignment horizontal="center" vertical="center" wrapText="1"/>
    </xf>
    <xf numFmtId="0" fontId="3" fillId="2" borderId="4" xfId="0" applyFont="1" applyFill="1" applyBorder="1" applyAlignment="1">
      <alignment horizontal="center" vertical="center"/>
    </xf>
    <xf numFmtId="0" fontId="4" fillId="0" borderId="4" xfId="0" applyFont="1" applyBorder="1" applyAlignment="1">
      <alignment horizontal="center" vertical="center" wrapText="1"/>
    </xf>
    <xf numFmtId="0" fontId="3" fillId="2" borderId="4" xfId="0" applyFont="1" applyFill="1" applyBorder="1" applyAlignment="1">
      <alignment horizontal="center" vertical="center"/>
    </xf>
    <xf numFmtId="43" fontId="3" fillId="0" borderId="4" xfId="1" applyFont="1" applyBorder="1" applyAlignment="1">
      <alignment horizontal="center" vertical="center"/>
    </xf>
    <xf numFmtId="0" fontId="0" fillId="0" borderId="0" xfId="0" applyAlignment="1">
      <alignment wrapText="1"/>
    </xf>
    <xf numFmtId="43" fontId="0" fillId="0" borderId="0" xfId="0" applyNumberFormat="1" applyAlignment="1">
      <alignment wrapText="1"/>
    </xf>
    <xf numFmtId="0" fontId="4" fillId="0" borderId="21" xfId="0" applyFont="1" applyBorder="1" applyAlignment="1">
      <alignment horizontal="center" vertical="center" wrapText="1"/>
    </xf>
    <xf numFmtId="0" fontId="4" fillId="3" borderId="1" xfId="0" applyFont="1" applyFill="1" applyBorder="1"/>
    <xf numFmtId="0" fontId="4" fillId="3" borderId="3" xfId="0" applyFont="1" applyFill="1" applyBorder="1"/>
    <xf numFmtId="0" fontId="5" fillId="0" borderId="0" xfId="0" applyFont="1" applyBorder="1" applyAlignment="1">
      <alignment horizontal="left" vertical="center"/>
    </xf>
    <xf numFmtId="0" fontId="5" fillId="0" borderId="0" xfId="0" applyFont="1" applyFill="1" applyBorder="1"/>
    <xf numFmtId="0" fontId="5" fillId="0" borderId="0" xfId="0" applyFont="1" applyFill="1" applyBorder="1" applyAlignment="1">
      <alignment horizontal="center" vertical="top"/>
    </xf>
    <xf numFmtId="0" fontId="5" fillId="0" borderId="6" xfId="0" applyFont="1" applyFill="1" applyBorder="1"/>
    <xf numFmtId="0" fontId="5" fillId="0" borderId="6" xfId="0" applyFont="1" applyFill="1" applyBorder="1" applyAlignment="1">
      <alignment horizontal="center" vertical="top"/>
    </xf>
    <xf numFmtId="0" fontId="26" fillId="0" borderId="12" xfId="0" applyFont="1" applyFill="1" applyBorder="1"/>
    <xf numFmtId="0" fontId="26" fillId="0" borderId="0" xfId="0" applyFont="1" applyFill="1" applyBorder="1" applyAlignment="1">
      <alignment horizontal="center"/>
    </xf>
    <xf numFmtId="0" fontId="26" fillId="0" borderId="13" xfId="0" applyFont="1" applyFill="1" applyBorder="1"/>
    <xf numFmtId="0" fontId="26" fillId="0" borderId="5" xfId="0" applyFont="1" applyFill="1" applyBorder="1"/>
    <xf numFmtId="0" fontId="26" fillId="0" borderId="6" xfId="0" applyFont="1" applyFill="1" applyBorder="1" applyAlignment="1">
      <alignment horizontal="center"/>
    </xf>
    <xf numFmtId="2" fontId="5" fillId="0" borderId="18" xfId="0" applyNumberFormat="1" applyFont="1" applyBorder="1" applyAlignment="1">
      <alignment horizontal="left" vertical="center"/>
    </xf>
    <xf numFmtId="0" fontId="27" fillId="0" borderId="12" xfId="0" applyFont="1" applyFill="1" applyBorder="1"/>
    <xf numFmtId="0" fontId="18" fillId="0" borderId="0" xfId="0" applyFont="1" applyFill="1" applyBorder="1"/>
    <xf numFmtId="0" fontId="18" fillId="0" borderId="0" xfId="0" applyFont="1" applyFill="1" applyBorder="1" applyAlignment="1">
      <alignment horizontal="center" vertical="top"/>
    </xf>
    <xf numFmtId="0" fontId="27" fillId="0" borderId="13" xfId="0" applyFont="1" applyFill="1" applyBorder="1"/>
    <xf numFmtId="0" fontId="24" fillId="0" borderId="1" xfId="0" applyFont="1" applyBorder="1" applyAlignment="1">
      <alignment horizontal="left" vertical="center" wrapText="1"/>
    </xf>
    <xf numFmtId="0" fontId="5" fillId="0" borderId="12" xfId="0" applyFont="1" applyFill="1" applyBorder="1"/>
    <xf numFmtId="0" fontId="5" fillId="0" borderId="12" xfId="0" applyFont="1" applyBorder="1"/>
    <xf numFmtId="0" fontId="22" fillId="4" borderId="1" xfId="4" applyFont="1" applyFill="1" applyBorder="1" applyAlignment="1">
      <alignment horizontal="left" vertical="center" wrapText="1"/>
    </xf>
    <xf numFmtId="0" fontId="22" fillId="2" borderId="1" xfId="4" applyFont="1" applyFill="1" applyBorder="1" applyAlignment="1">
      <alignment horizontal="left" vertical="center" wrapText="1"/>
    </xf>
    <xf numFmtId="0" fontId="23" fillId="0" borderId="12" xfId="0" applyFont="1" applyBorder="1" applyAlignment="1">
      <alignment wrapText="1"/>
    </xf>
    <xf numFmtId="0" fontId="5" fillId="0" borderId="12" xfId="0" applyFont="1" applyBorder="1" applyAlignment="1">
      <alignment horizontal="center" vertical="center"/>
    </xf>
    <xf numFmtId="0" fontId="23" fillId="0" borderId="12" xfId="0" applyFont="1" applyBorder="1"/>
    <xf numFmtId="2" fontId="5" fillId="0" borderId="0" xfId="0" applyNumberFormat="1" applyFont="1" applyFill="1" applyBorder="1" applyAlignment="1">
      <alignment horizontal="center" vertical="center"/>
    </xf>
    <xf numFmtId="0" fontId="20" fillId="0" borderId="27" xfId="0" applyFont="1" applyFill="1" applyBorder="1" applyAlignment="1">
      <alignment horizontal="center" vertical="center"/>
    </xf>
    <xf numFmtId="0" fontId="19" fillId="6" borderId="28" xfId="0" applyFont="1" applyFill="1" applyBorder="1" applyAlignment="1">
      <alignment horizontal="center" vertical="center"/>
    </xf>
    <xf numFmtId="0" fontId="0" fillId="0" borderId="0" xfId="0" applyAlignment="1"/>
    <xf numFmtId="44" fontId="0" fillId="0" borderId="0" xfId="5" applyFont="1" applyAlignment="1"/>
    <xf numFmtId="43" fontId="0" fillId="0" borderId="0" xfId="0" applyNumberFormat="1" applyAlignment="1"/>
    <xf numFmtId="43" fontId="0" fillId="2" borderId="0" xfId="0" applyNumberFormat="1" applyFill="1" applyAlignment="1"/>
    <xf numFmtId="44" fontId="0" fillId="2" borderId="0" xfId="5" applyFont="1" applyFill="1" applyAlignment="1"/>
    <xf numFmtId="44" fontId="0" fillId="0" borderId="0" xfId="0" applyNumberFormat="1" applyAlignment="1"/>
    <xf numFmtId="0" fontId="0" fillId="0" borderId="0" xfId="0" applyAlignment="1">
      <alignment horizontal="left"/>
    </xf>
    <xf numFmtId="0" fontId="28" fillId="0" borderId="27" xfId="0" applyFont="1" applyBorder="1" applyAlignment="1">
      <alignment horizontal="left" vertical="center"/>
    </xf>
    <xf numFmtId="0" fontId="28" fillId="0" borderId="27"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6" xfId="0" applyFont="1" applyFill="1" applyBorder="1" applyAlignment="1">
      <alignment horizontal="left" vertical="center"/>
    </xf>
    <xf numFmtId="0" fontId="28" fillId="2" borderId="26" xfId="0" applyFont="1" applyFill="1" applyBorder="1" applyAlignment="1">
      <alignment horizontal="left" vertical="center"/>
    </xf>
    <xf numFmtId="0" fontId="20" fillId="0" borderId="26" xfId="0" applyFont="1" applyFill="1" applyBorder="1" applyAlignment="1">
      <alignment horizontal="center" vertical="center"/>
    </xf>
    <xf numFmtId="43" fontId="0" fillId="0" borderId="0" xfId="0" applyNumberFormat="1" applyFill="1" applyAlignment="1"/>
    <xf numFmtId="44" fontId="0" fillId="0" borderId="0" xfId="5" applyFont="1" applyFill="1" applyAlignment="1"/>
    <xf numFmtId="0" fontId="0" fillId="0" borderId="0" xfId="0" applyFill="1" applyAlignment="1"/>
    <xf numFmtId="0" fontId="24" fillId="0" borderId="1" xfId="0" applyFont="1" applyFill="1" applyBorder="1" applyAlignment="1">
      <alignment horizontal="left" vertical="center" wrapText="1"/>
    </xf>
    <xf numFmtId="0" fontId="18" fillId="0" borderId="15" xfId="0" applyFont="1" applyBorder="1" applyAlignment="1">
      <alignment horizontal="center" vertical="center"/>
    </xf>
    <xf numFmtId="0" fontId="18" fillId="0" borderId="15" xfId="0" applyFont="1" applyBorder="1"/>
    <xf numFmtId="0" fontId="18" fillId="0" borderId="0" xfId="0" applyFont="1" applyBorder="1" applyAlignment="1">
      <alignment horizontal="center" vertical="center"/>
    </xf>
    <xf numFmtId="9" fontId="0" fillId="0" borderId="0" xfId="6" applyFont="1"/>
    <xf numFmtId="166" fontId="5" fillId="0" borderId="0"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5" fillId="5" borderId="8" xfId="3" applyFont="1" applyFill="1" applyBorder="1" applyAlignment="1">
      <alignment horizontal="center" vertical="center" wrapText="1"/>
    </xf>
    <xf numFmtId="0" fontId="3" fillId="2" borderId="8" xfId="0" applyFont="1" applyFill="1" applyBorder="1" applyAlignment="1">
      <alignment horizontal="center" vertical="center"/>
    </xf>
    <xf numFmtId="0" fontId="4" fillId="0" borderId="8" xfId="0" applyFont="1" applyBorder="1" applyAlignment="1">
      <alignment horizontal="center" vertical="center" wrapText="1"/>
    </xf>
    <xf numFmtId="43" fontId="3" fillId="0" borderId="8" xfId="1" applyFont="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center"/>
    </xf>
    <xf numFmtId="43" fontId="3" fillId="0" borderId="4" xfId="1" applyFont="1" applyBorder="1" applyAlignment="1">
      <alignment horizontal="center" vertical="center"/>
    </xf>
    <xf numFmtId="0" fontId="4" fillId="0" borderId="4"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4" fillId="0" borderId="2" xfId="0" applyFont="1" applyBorder="1" applyAlignment="1">
      <alignment horizontal="left" wrapText="1"/>
    </xf>
    <xf numFmtId="0" fontId="0" fillId="0" borderId="10" xfId="0" applyBorder="1" applyAlignment="1">
      <alignment horizontal="center"/>
    </xf>
    <xf numFmtId="0" fontId="27" fillId="0" borderId="0" xfId="0" applyFont="1" applyFill="1" applyBorder="1" applyAlignment="1">
      <alignment horizontal="center"/>
    </xf>
    <xf numFmtId="0" fontId="2" fillId="0" borderId="0" xfId="0" applyFont="1" applyBorder="1" applyAlignment="1">
      <alignment horizontal="center"/>
    </xf>
    <xf numFmtId="0" fontId="26" fillId="0" borderId="0" xfId="0" applyFont="1" applyFill="1" applyBorder="1" applyAlignment="1">
      <alignment horizontal="center"/>
    </xf>
    <xf numFmtId="0" fontId="26" fillId="0" borderId="6" xfId="0" applyFont="1" applyFill="1" applyBorder="1" applyAlignment="1">
      <alignment horizontal="center"/>
    </xf>
    <xf numFmtId="0" fontId="7" fillId="0" borderId="6" xfId="3" applyFont="1" applyBorder="1" applyAlignment="1">
      <alignment horizontal="center" wrapText="1"/>
    </xf>
    <xf numFmtId="0" fontId="7" fillId="0" borderId="20" xfId="3" applyFont="1" applyBorder="1" applyAlignment="1">
      <alignment horizontal="center" wrapText="1"/>
    </xf>
    <xf numFmtId="0" fontId="8" fillId="0" borderId="1" xfId="3" applyFont="1" applyBorder="1" applyAlignment="1">
      <alignment horizontal="center"/>
    </xf>
    <xf numFmtId="0" fontId="8" fillId="0" borderId="2" xfId="3" applyFont="1" applyBorder="1" applyAlignment="1">
      <alignment horizontal="center"/>
    </xf>
    <xf numFmtId="0" fontId="8" fillId="0" borderId="3" xfId="3" applyFont="1" applyBorder="1" applyAlignment="1">
      <alignment horizontal="center"/>
    </xf>
    <xf numFmtId="0" fontId="8" fillId="0" borderId="8" xfId="3" applyFont="1" applyBorder="1" applyAlignment="1">
      <alignment horizontal="center"/>
    </xf>
    <xf numFmtId="0" fontId="11" fillId="5" borderId="8" xfId="3" applyFont="1" applyFill="1" applyBorder="1" applyAlignment="1">
      <alignment horizontal="center" vertical="center" wrapText="1"/>
    </xf>
    <xf numFmtId="0" fontId="11" fillId="5" borderId="8" xfId="3" applyFont="1" applyFill="1" applyBorder="1" applyAlignment="1">
      <alignment horizontal="center" vertical="center"/>
    </xf>
    <xf numFmtId="0" fontId="11" fillId="5" borderId="1" xfId="3" applyFont="1" applyFill="1" applyBorder="1" applyAlignment="1">
      <alignment horizontal="center" vertical="center" wrapText="1"/>
    </xf>
    <xf numFmtId="0" fontId="11" fillId="5" borderId="2" xfId="3" applyFont="1" applyFill="1" applyBorder="1" applyAlignment="1">
      <alignment horizontal="center" vertical="center" wrapText="1"/>
    </xf>
    <xf numFmtId="0" fontId="11" fillId="5" borderId="3" xfId="3" applyFont="1" applyFill="1" applyBorder="1" applyAlignment="1">
      <alignment horizontal="center" vertical="center" wrapText="1"/>
    </xf>
  </cellXfs>
  <cellStyles count="7">
    <cellStyle name="Moeda" xfId="5" builtinId="4"/>
    <cellStyle name="Normal" xfId="0" builtinId="0"/>
    <cellStyle name="Normal 2" xfId="3" xr:uid="{1F88A604-1FB8-4C41-9EED-4AD5C65CF916}"/>
    <cellStyle name="Normal 4 2" xfId="4" xr:uid="{F0A73B4E-7DB9-4BA6-A60E-993E8847AB69}"/>
    <cellStyle name="Porcentagem" xfId="6" builtinId="5"/>
    <cellStyle name="Vírgula" xfId="1" builtinId="3"/>
    <cellStyle name="Vírgula 3" xfId="2" xr:uid="{C2EEF9C6-02A5-4368-ABCA-E053FA4B1CA9}"/>
  </cellStyles>
  <dxfs count="57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F4F28-17AD-4822-9768-41B92FE4547C}">
  <sheetPr>
    <tabColor theme="0"/>
  </sheetPr>
  <dimension ref="A1:J37"/>
  <sheetViews>
    <sheetView zoomScale="130" zoomScaleNormal="130" workbookViewId="0">
      <selection activeCell="D33" sqref="D33"/>
    </sheetView>
  </sheetViews>
  <sheetFormatPr defaultColWidth="9.140625" defaultRowHeight="15" x14ac:dyDescent="0.25"/>
  <cols>
    <col min="1" max="1" width="6.42578125" style="193" bestFit="1" customWidth="1"/>
    <col min="2" max="2" width="5.85546875" style="193" bestFit="1" customWidth="1"/>
    <col min="3" max="3" width="48.28515625" style="199" bestFit="1" customWidth="1"/>
    <col min="4" max="4" width="18.140625" style="193" bestFit="1" customWidth="1"/>
    <col min="5" max="5" width="19.7109375" style="193" bestFit="1" customWidth="1"/>
    <col min="6" max="6" width="10.5703125" style="193" bestFit="1" customWidth="1"/>
    <col min="7" max="7" width="16.5703125" style="193" bestFit="1" customWidth="1"/>
    <col min="8" max="8" width="9.140625" style="193"/>
    <col min="9" max="9" width="15.85546875" style="193" bestFit="1" customWidth="1"/>
    <col min="10" max="10" width="16.85546875" style="193" bestFit="1" customWidth="1"/>
    <col min="11" max="16384" width="9.140625" style="193"/>
  </cols>
  <sheetData>
    <row r="1" spans="1:7" ht="15.75" thickBot="1" x14ac:dyDescent="0.3">
      <c r="A1" s="133" t="s">
        <v>344</v>
      </c>
      <c r="B1" s="134" t="s">
        <v>276</v>
      </c>
      <c r="C1" s="134" t="s">
        <v>345</v>
      </c>
      <c r="D1" s="134" t="s">
        <v>346</v>
      </c>
      <c r="E1" s="134" t="s">
        <v>347</v>
      </c>
      <c r="F1" s="192" t="s">
        <v>393</v>
      </c>
      <c r="G1" s="192" t="s">
        <v>394</v>
      </c>
    </row>
    <row r="2" spans="1:7" ht="15.75" thickBot="1" x14ac:dyDescent="0.3">
      <c r="A2" s="135">
        <v>1</v>
      </c>
      <c r="B2" s="136" t="s">
        <v>348</v>
      </c>
      <c r="C2" s="200" t="s">
        <v>349</v>
      </c>
      <c r="D2" s="136">
        <v>235</v>
      </c>
      <c r="E2" s="136" t="s">
        <v>350</v>
      </c>
      <c r="F2" s="194" t="e">
        <f>IESP!K26</f>
        <v>#REF!</v>
      </c>
      <c r="G2" s="194" t="e">
        <f>D2*F2</f>
        <v>#REF!</v>
      </c>
    </row>
    <row r="3" spans="1:7" ht="15.75" thickBot="1" x14ac:dyDescent="0.3">
      <c r="A3" s="135">
        <v>2</v>
      </c>
      <c r="B3" s="136" t="s">
        <v>351</v>
      </c>
      <c r="C3" s="200" t="s">
        <v>479</v>
      </c>
      <c r="D3" s="136">
        <v>1</v>
      </c>
      <c r="E3" s="136" t="s">
        <v>526</v>
      </c>
      <c r="F3" s="194" t="e">
        <f>LEVA!K9</f>
        <v>#REF!</v>
      </c>
      <c r="G3" s="194" t="e">
        <f t="shared" ref="G3:G36" si="0">D3*F3</f>
        <v>#REF!</v>
      </c>
    </row>
    <row r="4" spans="1:7" ht="15.75" thickBot="1" x14ac:dyDescent="0.3">
      <c r="A4" s="135">
        <v>3</v>
      </c>
      <c r="B4" s="136" t="s">
        <v>352</v>
      </c>
      <c r="C4" s="200" t="s">
        <v>480</v>
      </c>
      <c r="D4" s="136">
        <v>235</v>
      </c>
      <c r="E4" s="136" t="s">
        <v>350</v>
      </c>
      <c r="F4" s="195" t="e">
        <f>IMAG!K29</f>
        <v>#REF!</v>
      </c>
      <c r="G4" s="194" t="e">
        <f t="shared" si="0"/>
        <v>#REF!</v>
      </c>
    </row>
    <row r="5" spans="1:7" ht="15.75" thickBot="1" x14ac:dyDescent="0.3">
      <c r="A5" s="135">
        <v>4</v>
      </c>
      <c r="B5" s="136" t="s">
        <v>353</v>
      </c>
      <c r="C5" s="201" t="s">
        <v>478</v>
      </c>
      <c r="D5" s="136">
        <v>40</v>
      </c>
      <c r="E5" s="136" t="s">
        <v>354</v>
      </c>
      <c r="F5" s="195" t="e">
        <f>DFIS!K31</f>
        <v>#REF!</v>
      </c>
      <c r="G5" s="194" t="e">
        <f t="shared" si="0"/>
        <v>#REF!</v>
      </c>
    </row>
    <row r="6" spans="1:7" ht="15.75" thickBot="1" x14ac:dyDescent="0.3">
      <c r="A6" s="135">
        <v>5</v>
      </c>
      <c r="B6" s="136" t="s">
        <v>355</v>
      </c>
      <c r="C6" s="200" t="s">
        <v>356</v>
      </c>
      <c r="D6" s="136">
        <v>40</v>
      </c>
      <c r="E6" s="136" t="s">
        <v>357</v>
      </c>
      <c r="F6" s="195" t="e">
        <f>CFAC!K25</f>
        <v>#REF!</v>
      </c>
      <c r="G6" s="194" t="e">
        <f t="shared" si="0"/>
        <v>#REF!</v>
      </c>
    </row>
    <row r="7" spans="1:7" ht="15.75" thickBot="1" x14ac:dyDescent="0.3">
      <c r="A7" s="135">
        <v>6</v>
      </c>
      <c r="B7" s="136" t="s">
        <v>358</v>
      </c>
      <c r="C7" s="200" t="s">
        <v>359</v>
      </c>
      <c r="D7" s="136">
        <v>40</v>
      </c>
      <c r="E7" s="136" t="s">
        <v>357</v>
      </c>
      <c r="F7" s="195">
        <f>CLAR!K9</f>
        <v>0</v>
      </c>
      <c r="G7" s="194">
        <f t="shared" si="0"/>
        <v>0</v>
      </c>
    </row>
    <row r="8" spans="1:7" ht="15.75" thickBot="1" x14ac:dyDescent="0.3">
      <c r="A8" s="135">
        <v>7</v>
      </c>
      <c r="B8" s="136" t="s">
        <v>360</v>
      </c>
      <c r="C8" s="200" t="s">
        <v>361</v>
      </c>
      <c r="D8" s="136">
        <v>20</v>
      </c>
      <c r="E8" s="136" t="s">
        <v>357</v>
      </c>
      <c r="F8" s="195" t="e">
        <f>RFAC!K25</f>
        <v>#REF!</v>
      </c>
      <c r="G8" s="194" t="e">
        <f t="shared" si="0"/>
        <v>#REF!</v>
      </c>
    </row>
    <row r="9" spans="1:7" ht="15.75" thickBot="1" x14ac:dyDescent="0.3">
      <c r="A9" s="135">
        <v>8</v>
      </c>
      <c r="B9" s="136" t="s">
        <v>362</v>
      </c>
      <c r="C9" s="200" t="s">
        <v>363</v>
      </c>
      <c r="D9" s="136">
        <v>20</v>
      </c>
      <c r="E9" s="136" t="s">
        <v>357</v>
      </c>
      <c r="F9" s="195" t="e">
        <f>RGEO!K24</f>
        <v>#REF!</v>
      </c>
      <c r="G9" s="194" t="e">
        <f t="shared" si="0"/>
        <v>#REF!</v>
      </c>
    </row>
    <row r="10" spans="1:7" ht="15.75" thickBot="1" x14ac:dyDescent="0.3">
      <c r="A10" s="135">
        <v>9</v>
      </c>
      <c r="B10" s="136" t="s">
        <v>364</v>
      </c>
      <c r="C10" s="200" t="s">
        <v>365</v>
      </c>
      <c r="D10" s="136">
        <v>40</v>
      </c>
      <c r="E10" s="136" t="s">
        <v>357</v>
      </c>
      <c r="F10" s="195" t="e">
        <f>MFAC!K25</f>
        <v>#REF!</v>
      </c>
      <c r="G10" s="194" t="e">
        <f t="shared" si="0"/>
        <v>#REF!</v>
      </c>
    </row>
    <row r="11" spans="1:7" ht="15.75" thickBot="1" x14ac:dyDescent="0.3">
      <c r="A11" s="135">
        <v>10</v>
      </c>
      <c r="B11" s="136" t="s">
        <v>366</v>
      </c>
      <c r="C11" s="200" t="s">
        <v>481</v>
      </c>
      <c r="D11" s="136">
        <v>520</v>
      </c>
      <c r="E11" s="136" t="s">
        <v>367</v>
      </c>
      <c r="F11" s="195" t="e">
        <f>IFLO!K24</f>
        <v>#REF!</v>
      </c>
      <c r="G11" s="194" t="e">
        <f t="shared" si="0"/>
        <v>#REF!</v>
      </c>
    </row>
    <row r="12" spans="1:7" ht="15.75" thickBot="1" x14ac:dyDescent="0.3">
      <c r="A12" s="135">
        <v>11</v>
      </c>
      <c r="B12" s="136" t="s">
        <v>368</v>
      </c>
      <c r="C12" s="200" t="s">
        <v>482</v>
      </c>
      <c r="D12" s="136">
        <v>2</v>
      </c>
      <c r="E12" s="136" t="s">
        <v>524</v>
      </c>
      <c r="F12" s="195" t="e">
        <f>CHID!K26</f>
        <v>#REF!</v>
      </c>
      <c r="G12" s="194" t="e">
        <f t="shared" si="0"/>
        <v>#REF!</v>
      </c>
    </row>
    <row r="13" spans="1:7" ht="15.75" thickBot="1" x14ac:dyDescent="0.3">
      <c r="A13" s="135">
        <v>12</v>
      </c>
      <c r="B13" s="136" t="s">
        <v>369</v>
      </c>
      <c r="C13" s="200" t="s">
        <v>483</v>
      </c>
      <c r="D13" s="136">
        <v>4</v>
      </c>
      <c r="E13" s="136" t="s">
        <v>524</v>
      </c>
      <c r="F13" s="195" t="e">
        <f>MHID!K25</f>
        <v>#REF!</v>
      </c>
      <c r="G13" s="194" t="e">
        <f t="shared" si="0"/>
        <v>#REF!</v>
      </c>
    </row>
    <row r="14" spans="1:7" ht="15.75" thickBot="1" x14ac:dyDescent="0.3">
      <c r="A14" s="135">
        <v>13</v>
      </c>
      <c r="B14" s="136" t="s">
        <v>370</v>
      </c>
      <c r="C14" s="200" t="s">
        <v>484</v>
      </c>
      <c r="D14" s="136">
        <v>2</v>
      </c>
      <c r="E14" s="136" t="s">
        <v>524</v>
      </c>
      <c r="F14" s="195" t="e">
        <f>CRHI!K25</f>
        <v>#REF!</v>
      </c>
      <c r="G14" s="194" t="e">
        <f t="shared" si="0"/>
        <v>#REF!</v>
      </c>
    </row>
    <row r="15" spans="1:7" ht="15.75" thickBot="1" x14ac:dyDescent="0.3">
      <c r="A15" s="135">
        <v>14</v>
      </c>
      <c r="B15" s="136" t="s">
        <v>371</v>
      </c>
      <c r="C15" s="200" t="s">
        <v>485</v>
      </c>
      <c r="D15" s="136">
        <v>4</v>
      </c>
      <c r="E15" s="136" t="s">
        <v>524</v>
      </c>
      <c r="F15" s="195" t="e">
        <f>MRHI!K25</f>
        <v>#REF!</v>
      </c>
      <c r="G15" s="194" t="e">
        <f t="shared" si="0"/>
        <v>#REF!</v>
      </c>
    </row>
    <row r="16" spans="1:7" ht="15.75" thickBot="1" x14ac:dyDescent="0.3">
      <c r="A16" s="135">
        <v>15</v>
      </c>
      <c r="B16" s="136" t="s">
        <v>372</v>
      </c>
      <c r="C16" s="200" t="s">
        <v>510</v>
      </c>
      <c r="D16" s="136">
        <v>40</v>
      </c>
      <c r="E16" s="136" t="s">
        <v>357</v>
      </c>
      <c r="F16" s="195" t="e">
        <f>DEFI!K11</f>
        <v>#REF!</v>
      </c>
      <c r="G16" s="194" t="e">
        <f t="shared" si="0"/>
        <v>#REF!</v>
      </c>
    </row>
    <row r="17" spans="1:7" ht="15.75" thickBot="1" x14ac:dyDescent="0.3">
      <c r="A17" s="135">
        <v>16</v>
      </c>
      <c r="B17" s="136" t="s">
        <v>373</v>
      </c>
      <c r="C17" s="200" t="s">
        <v>374</v>
      </c>
      <c r="D17" s="136">
        <v>50</v>
      </c>
      <c r="E17" s="136" t="s">
        <v>375</v>
      </c>
      <c r="F17" s="195" t="e">
        <f>MVMZ!K9</f>
        <v>#REF!</v>
      </c>
      <c r="G17" s="194" t="e">
        <f t="shared" si="0"/>
        <v>#REF!</v>
      </c>
    </row>
    <row r="18" spans="1:7" ht="15.75" thickBot="1" x14ac:dyDescent="0.3">
      <c r="A18" s="135">
        <v>17</v>
      </c>
      <c r="B18" s="191" t="s">
        <v>376</v>
      </c>
      <c r="C18" s="201" t="s">
        <v>377</v>
      </c>
      <c r="D18" s="136">
        <v>50</v>
      </c>
      <c r="E18" s="136" t="s">
        <v>375</v>
      </c>
      <c r="F18" s="195" t="e">
        <f>MVMI!K8</f>
        <v>#REF!</v>
      </c>
      <c r="G18" s="194" t="e">
        <f t="shared" si="0"/>
        <v>#REF!</v>
      </c>
    </row>
    <row r="19" spans="1:7" ht="15.75" thickBot="1" x14ac:dyDescent="0.3">
      <c r="A19" s="135">
        <v>18</v>
      </c>
      <c r="B19" s="191" t="s">
        <v>378</v>
      </c>
      <c r="C19" s="201" t="s">
        <v>286</v>
      </c>
      <c r="D19" s="136">
        <v>23</v>
      </c>
      <c r="E19" s="136" t="s">
        <v>357</v>
      </c>
      <c r="F19" s="195" t="e">
        <f>AUSC!K9</f>
        <v>#REF!</v>
      </c>
      <c r="G19" s="194" t="e">
        <f t="shared" si="0"/>
        <v>#REF!</v>
      </c>
    </row>
    <row r="20" spans="1:7" ht="15.75" thickBot="1" x14ac:dyDescent="0.3">
      <c r="A20" s="135">
        <v>19</v>
      </c>
      <c r="B20" s="191" t="s">
        <v>439</v>
      </c>
      <c r="C20" s="201" t="s">
        <v>467</v>
      </c>
      <c r="D20" s="136">
        <v>50</v>
      </c>
      <c r="E20" s="136" t="s">
        <v>421</v>
      </c>
      <c r="F20" s="195"/>
      <c r="G20" s="194"/>
    </row>
    <row r="21" spans="1:7" ht="15.75" thickBot="1" x14ac:dyDescent="0.3">
      <c r="A21" s="135">
        <v>20</v>
      </c>
      <c r="B21" s="191" t="s">
        <v>455</v>
      </c>
      <c r="C21" s="201" t="s">
        <v>511</v>
      </c>
      <c r="D21" s="136">
        <v>150</v>
      </c>
      <c r="E21" s="136" t="s">
        <v>420</v>
      </c>
      <c r="F21" s="195"/>
      <c r="G21" s="194"/>
    </row>
    <row r="22" spans="1:7" ht="15.75" thickBot="1" x14ac:dyDescent="0.3">
      <c r="A22" s="135">
        <v>21</v>
      </c>
      <c r="B22" s="191" t="s">
        <v>453</v>
      </c>
      <c r="C22" s="201" t="s">
        <v>512</v>
      </c>
      <c r="D22" s="136">
        <v>300</v>
      </c>
      <c r="E22" s="136" t="s">
        <v>419</v>
      </c>
      <c r="F22" s="195" t="e">
        <f>ESEV!K9</f>
        <v>#REF!</v>
      </c>
      <c r="G22" s="194" t="e">
        <f t="shared" si="0"/>
        <v>#REF!</v>
      </c>
    </row>
    <row r="23" spans="1:7" ht="15.75" thickBot="1" x14ac:dyDescent="0.3">
      <c r="A23" s="135">
        <v>22</v>
      </c>
      <c r="B23" s="191" t="s">
        <v>454</v>
      </c>
      <c r="C23" s="201" t="s">
        <v>513</v>
      </c>
      <c r="D23" s="136">
        <v>1500</v>
      </c>
      <c r="E23" s="136" t="s">
        <v>419</v>
      </c>
      <c r="F23" s="195"/>
      <c r="G23" s="194"/>
    </row>
    <row r="24" spans="1:7" ht="15.75" thickBot="1" x14ac:dyDescent="0.3">
      <c r="A24" s="135">
        <v>23</v>
      </c>
      <c r="B24" s="191" t="s">
        <v>379</v>
      </c>
      <c r="C24" s="201" t="s">
        <v>514</v>
      </c>
      <c r="D24" s="136">
        <v>12</v>
      </c>
      <c r="E24" s="136" t="s">
        <v>380</v>
      </c>
      <c r="F24" s="195" t="e">
        <f>ROCO!K22</f>
        <v>#REF!</v>
      </c>
      <c r="G24" s="194" t="e">
        <f t="shared" si="0"/>
        <v>#REF!</v>
      </c>
    </row>
    <row r="25" spans="1:7" ht="15.75" thickBot="1" x14ac:dyDescent="0.3">
      <c r="A25" s="135">
        <v>24</v>
      </c>
      <c r="B25" s="191" t="s">
        <v>381</v>
      </c>
      <c r="C25" s="201" t="s">
        <v>382</v>
      </c>
      <c r="D25" s="136">
        <v>1</v>
      </c>
      <c r="E25" s="136" t="s">
        <v>383</v>
      </c>
      <c r="F25" s="195" t="e">
        <f>PLAM!K23</f>
        <v>#REF!</v>
      </c>
      <c r="G25" s="194" t="e">
        <f t="shared" si="0"/>
        <v>#REF!</v>
      </c>
    </row>
    <row r="26" spans="1:7" ht="15.75" thickBot="1" x14ac:dyDescent="0.3">
      <c r="A26" s="135">
        <v>25</v>
      </c>
      <c r="B26" s="191" t="s">
        <v>409</v>
      </c>
      <c r="C26" s="202" t="s">
        <v>468</v>
      </c>
      <c r="D26" s="153">
        <v>1800</v>
      </c>
      <c r="E26" s="152" t="s">
        <v>384</v>
      </c>
    </row>
    <row r="27" spans="1:7" ht="15.75" thickBot="1" x14ac:dyDescent="0.3">
      <c r="A27" s="135">
        <v>26</v>
      </c>
      <c r="B27" s="191" t="s">
        <v>410</v>
      </c>
      <c r="C27" s="203" t="s">
        <v>469</v>
      </c>
      <c r="D27" s="154">
        <v>10200</v>
      </c>
      <c r="E27" s="152" t="s">
        <v>384</v>
      </c>
      <c r="F27" s="196" t="e">
        <f>'CERC 1'!K9+'CERC 2'!K10</f>
        <v>#REF!</v>
      </c>
      <c r="G27" s="197" t="e">
        <f>D27*F27</f>
        <v>#REF!</v>
      </c>
    </row>
    <row r="28" spans="1:7" ht="15.75" thickBot="1" x14ac:dyDescent="0.3">
      <c r="A28" s="135">
        <v>27</v>
      </c>
      <c r="B28" s="191" t="s">
        <v>411</v>
      </c>
      <c r="C28" s="202" t="s">
        <v>470</v>
      </c>
      <c r="D28" s="155">
        <v>14</v>
      </c>
      <c r="E28" s="152" t="s">
        <v>385</v>
      </c>
      <c r="F28" s="196" t="e">
        <f>PLAC1!K9</f>
        <v>#REF!</v>
      </c>
      <c r="G28" s="197" t="e">
        <f t="shared" si="0"/>
        <v>#REF!</v>
      </c>
    </row>
    <row r="29" spans="1:7" ht="15.75" thickBot="1" x14ac:dyDescent="0.3">
      <c r="A29" s="135">
        <v>28</v>
      </c>
      <c r="B29" s="152" t="s">
        <v>412</v>
      </c>
      <c r="C29" s="204" t="s">
        <v>471</v>
      </c>
      <c r="D29" s="152">
        <v>2</v>
      </c>
      <c r="E29" s="152" t="s">
        <v>385</v>
      </c>
      <c r="F29" s="196"/>
      <c r="G29" s="197"/>
    </row>
    <row r="30" spans="1:7" ht="15.75" thickBot="1" x14ac:dyDescent="0.3">
      <c r="A30" s="135">
        <v>29</v>
      </c>
      <c r="B30" s="152" t="s">
        <v>413</v>
      </c>
      <c r="C30" s="204" t="s">
        <v>472</v>
      </c>
      <c r="D30" s="152">
        <v>29</v>
      </c>
      <c r="E30" s="152" t="s">
        <v>385</v>
      </c>
      <c r="F30" s="196"/>
      <c r="G30" s="197"/>
    </row>
    <row r="31" spans="1:7" ht="15.75" thickBot="1" x14ac:dyDescent="0.3">
      <c r="A31" s="135">
        <v>30</v>
      </c>
      <c r="B31" s="136" t="s">
        <v>436</v>
      </c>
      <c r="C31" s="200" t="s">
        <v>473</v>
      </c>
      <c r="D31" s="136">
        <v>20</v>
      </c>
      <c r="E31" s="136" t="s">
        <v>367</v>
      </c>
      <c r="F31" s="195" t="e">
        <f>ROMA!K9</f>
        <v>#REF!</v>
      </c>
      <c r="G31" s="194" t="e">
        <f t="shared" si="0"/>
        <v>#REF!</v>
      </c>
    </row>
    <row r="32" spans="1:7" ht="15.75" thickBot="1" x14ac:dyDescent="0.3">
      <c r="A32" s="135">
        <v>31</v>
      </c>
      <c r="B32" s="136" t="s">
        <v>437</v>
      </c>
      <c r="C32" s="200" t="s">
        <v>474</v>
      </c>
      <c r="D32" s="136">
        <v>20</v>
      </c>
      <c r="E32" s="136" t="s">
        <v>367</v>
      </c>
      <c r="F32" s="195"/>
      <c r="G32" s="194"/>
    </row>
    <row r="33" spans="1:10" ht="15.75" thickBot="1" x14ac:dyDescent="0.3">
      <c r="A33" s="135">
        <v>32</v>
      </c>
      <c r="B33" s="136" t="s">
        <v>386</v>
      </c>
      <c r="C33" s="200" t="s">
        <v>475</v>
      </c>
      <c r="D33" s="136">
        <v>5</v>
      </c>
      <c r="E33" s="136" t="s">
        <v>387</v>
      </c>
      <c r="F33" s="195" t="e">
        <f>MILE!K8</f>
        <v>#REF!</v>
      </c>
      <c r="G33" s="194" t="e">
        <f t="shared" si="0"/>
        <v>#REF!</v>
      </c>
    </row>
    <row r="34" spans="1:10" ht="15.75" thickBot="1" x14ac:dyDescent="0.3">
      <c r="A34" s="135">
        <v>33</v>
      </c>
      <c r="B34" s="136" t="s">
        <v>388</v>
      </c>
      <c r="C34" s="200" t="s">
        <v>476</v>
      </c>
      <c r="D34" s="136">
        <v>72</v>
      </c>
      <c r="E34" s="136" t="s">
        <v>389</v>
      </c>
      <c r="F34" s="195" t="e">
        <f>FISC!K25</f>
        <v>#REF!</v>
      </c>
      <c r="G34" s="194" t="e">
        <f t="shared" si="0"/>
        <v>#REF!</v>
      </c>
    </row>
    <row r="35" spans="1:10" ht="15.75" thickBot="1" x14ac:dyDescent="0.3">
      <c r="A35" s="135">
        <v>34</v>
      </c>
      <c r="B35" s="136" t="s">
        <v>390</v>
      </c>
      <c r="C35" s="200" t="s">
        <v>477</v>
      </c>
      <c r="D35" s="136">
        <v>24</v>
      </c>
      <c r="E35" s="136" t="s">
        <v>391</v>
      </c>
      <c r="F35" s="195" t="e">
        <f>GERE!K36</f>
        <v>#REF!</v>
      </c>
      <c r="G35" s="194" t="e">
        <f t="shared" si="0"/>
        <v>#REF!</v>
      </c>
    </row>
    <row r="36" spans="1:10" s="208" customFormat="1" ht="15.75" thickBot="1" x14ac:dyDescent="0.3">
      <c r="A36" s="205">
        <v>35</v>
      </c>
      <c r="B36" s="191" t="s">
        <v>392</v>
      </c>
      <c r="C36" s="201" t="s">
        <v>515</v>
      </c>
      <c r="D36" s="191">
        <v>120</v>
      </c>
      <c r="E36" s="191" t="s">
        <v>516</v>
      </c>
      <c r="F36" s="206" t="e">
        <f>CONS!K8</f>
        <v>#REF!</v>
      </c>
      <c r="G36" s="207" t="e">
        <f t="shared" si="0"/>
        <v>#REF!</v>
      </c>
    </row>
    <row r="37" spans="1:10" x14ac:dyDescent="0.25">
      <c r="G37" s="198"/>
      <c r="I37" s="198"/>
      <c r="J37" s="198"/>
    </row>
  </sheetData>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9564-BC64-4348-9CA2-269EC0567C49}">
  <sheetPr codeName="Planilha9"/>
  <dimension ref="A1:K27"/>
  <sheetViews>
    <sheetView topLeftCell="A7" workbookViewId="0">
      <selection activeCell="I22" sqref="I22:I24"/>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497</v>
      </c>
      <c r="B1" s="223"/>
      <c r="C1" s="223"/>
      <c r="D1" s="223"/>
      <c r="E1" s="223"/>
      <c r="F1" s="223"/>
      <c r="G1" s="223"/>
      <c r="H1" s="223"/>
      <c r="I1" s="223"/>
      <c r="J1" s="223"/>
      <c r="K1" s="224"/>
    </row>
    <row r="2" spans="1:11" ht="17.25" x14ac:dyDescent="0.25">
      <c r="A2" s="222" t="s">
        <v>303</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SUM(K7:K9)</f>
        <v>0</v>
      </c>
    </row>
    <row r="7" spans="1:11" x14ac:dyDescent="0.25">
      <c r="A7" s="81"/>
      <c r="B7" s="70" t="str">
        <f>Sheet1!A19</f>
        <v>P8032</v>
      </c>
      <c r="C7" s="69" t="str">
        <f>Sheet1!B19</f>
        <v>Biologo júnior</v>
      </c>
      <c r="D7" s="70" t="str">
        <f>Sheet1!C19</f>
        <v>mês</v>
      </c>
      <c r="E7" s="71">
        <v>3</v>
      </c>
      <c r="F7" s="72">
        <f>TRUNC((4*8/176),4)</f>
        <v>0.18179999999999999</v>
      </c>
      <c r="G7" s="64">
        <f t="shared" ref="G7:G9" si="0">TRUNC(E7*F7,4)</f>
        <v>0.5454</v>
      </c>
      <c r="H7" s="65"/>
      <c r="I7" s="65"/>
      <c r="J7" s="95"/>
      <c r="K7" s="66">
        <f t="shared" ref="K7:K9" si="1">TRUNC(G7*J7,4)</f>
        <v>0</v>
      </c>
    </row>
    <row r="8" spans="1:11" x14ac:dyDescent="0.25">
      <c r="A8" s="81"/>
      <c r="B8" s="70" t="str">
        <f>Sheet1!A20</f>
        <v>P8033</v>
      </c>
      <c r="C8" s="69" t="str">
        <f>Sheet1!B20</f>
        <v>Biólogo pleno</v>
      </c>
      <c r="D8" s="70" t="str">
        <f>Sheet1!C20</f>
        <v>mês</v>
      </c>
      <c r="E8" s="71">
        <v>3</v>
      </c>
      <c r="F8" s="72">
        <f>TRUNC((7*8)/176,4)</f>
        <v>0.31809999999999999</v>
      </c>
      <c r="G8" s="64">
        <f t="shared" si="0"/>
        <v>0.95430000000000004</v>
      </c>
      <c r="H8" s="65"/>
      <c r="I8" s="65"/>
      <c r="J8" s="95"/>
      <c r="K8" s="66">
        <f t="shared" si="1"/>
        <v>0</v>
      </c>
    </row>
    <row r="9" spans="1:11" x14ac:dyDescent="0.25">
      <c r="A9" s="81"/>
      <c r="B9" s="70" t="str">
        <f>Sheet1!A15</f>
        <v>P8025</v>
      </c>
      <c r="C9" s="69" t="str">
        <f>Sheet1!B15</f>
        <v>Auxiliar</v>
      </c>
      <c r="D9" s="70" t="str">
        <f>Sheet1!C15</f>
        <v>mês</v>
      </c>
      <c r="E9" s="71">
        <v>1</v>
      </c>
      <c r="F9" s="72">
        <f>TRUNC((4*8/176),4)</f>
        <v>0.18179999999999999</v>
      </c>
      <c r="G9" s="64">
        <f t="shared" si="0"/>
        <v>0.18179999999999999</v>
      </c>
      <c r="H9" s="65"/>
      <c r="I9" s="65"/>
      <c r="J9" s="95"/>
      <c r="K9" s="66">
        <f t="shared" si="1"/>
        <v>0</v>
      </c>
    </row>
    <row r="10" spans="1:11" ht="13.5" customHeight="1" x14ac:dyDescent="0.25">
      <c r="A10" s="26" t="s">
        <v>19</v>
      </c>
      <c r="B10" s="104"/>
      <c r="C10" s="11" t="s">
        <v>20</v>
      </c>
      <c r="D10" s="12"/>
      <c r="E10" s="28"/>
      <c r="F10" s="12"/>
      <c r="G10" s="12"/>
      <c r="H10" s="12"/>
      <c r="I10" s="12"/>
      <c r="J10" s="29"/>
      <c r="K10" s="30">
        <f>SUM(K13:K13)</f>
        <v>0</v>
      </c>
    </row>
    <row r="11" spans="1:11" x14ac:dyDescent="0.25">
      <c r="A11" s="218" t="s">
        <v>0</v>
      </c>
      <c r="B11" s="218" t="s">
        <v>1</v>
      </c>
      <c r="C11" s="218" t="s">
        <v>220</v>
      </c>
      <c r="D11" s="220" t="s">
        <v>37</v>
      </c>
      <c r="E11" s="215" t="s">
        <v>4</v>
      </c>
      <c r="F11" s="216"/>
      <c r="G11" s="216"/>
      <c r="H11" s="215" t="s">
        <v>258</v>
      </c>
      <c r="I11" s="216"/>
      <c r="J11" s="216"/>
      <c r="K11" s="217"/>
    </row>
    <row r="12" spans="1:11" x14ac:dyDescent="0.25">
      <c r="A12" s="219"/>
      <c r="B12" s="219"/>
      <c r="C12" s="219"/>
      <c r="D12" s="221"/>
      <c r="E12" s="1" t="s">
        <v>262</v>
      </c>
      <c r="F12" s="2" t="s">
        <v>261</v>
      </c>
      <c r="G12" s="1" t="s">
        <v>8</v>
      </c>
      <c r="H12" s="1" t="s">
        <v>221</v>
      </c>
      <c r="I12" s="1" t="s">
        <v>222</v>
      </c>
      <c r="J12" s="1" t="s">
        <v>260</v>
      </c>
      <c r="K12" s="1" t="s">
        <v>259</v>
      </c>
    </row>
    <row r="13" spans="1:11" x14ac:dyDescent="0.25">
      <c r="A13" s="25"/>
      <c r="B13" s="84" t="str">
        <f>'Tabela 1 - Veículos'!A4</f>
        <v>E8891</v>
      </c>
      <c r="C13" s="84" t="str">
        <f>'Tabela 1 - Veículos'!B4</f>
        <v>Veículo leve - tipo  pick up 4 x 4 - (sem motorista)</v>
      </c>
      <c r="D13" s="84" t="str">
        <f>'Tabela 1 - Veículos'!C4</f>
        <v>hora</v>
      </c>
      <c r="E13" s="71">
        <v>2</v>
      </c>
      <c r="F13" s="72">
        <f>4*8</f>
        <v>32</v>
      </c>
      <c r="G13" s="64">
        <f t="shared" ref="G13" si="2">E13*F13</f>
        <v>64</v>
      </c>
      <c r="H13" s="84"/>
      <c r="I13" s="84"/>
      <c r="J13" s="95"/>
      <c r="K13" s="66">
        <f t="shared" ref="K13" si="3">J13*G13</f>
        <v>0</v>
      </c>
    </row>
    <row r="14" spans="1:11" ht="15" customHeight="1" x14ac:dyDescent="0.25">
      <c r="A14" s="26" t="s">
        <v>22</v>
      </c>
      <c r="B14" s="27"/>
      <c r="C14" s="87" t="s">
        <v>23</v>
      </c>
      <c r="D14" s="12"/>
      <c r="E14" s="12"/>
      <c r="F14" s="12"/>
      <c r="G14" s="12"/>
      <c r="H14" s="12"/>
      <c r="I14" s="12"/>
      <c r="J14" s="29"/>
      <c r="K14" s="30">
        <f>SUM(K17:K18)</f>
        <v>0</v>
      </c>
    </row>
    <row r="15" spans="1:11" x14ac:dyDescent="0.25">
      <c r="A15" s="218" t="s">
        <v>0</v>
      </c>
      <c r="B15" s="218" t="s">
        <v>1</v>
      </c>
      <c r="C15" s="218" t="s">
        <v>220</v>
      </c>
      <c r="D15" s="220" t="s">
        <v>37</v>
      </c>
      <c r="E15" s="227" t="s">
        <v>4</v>
      </c>
      <c r="F15" s="228"/>
      <c r="G15" s="228"/>
      <c r="H15" s="215" t="s">
        <v>258</v>
      </c>
      <c r="I15" s="216"/>
      <c r="J15" s="216"/>
      <c r="K15" s="217"/>
    </row>
    <row r="16" spans="1:11" x14ac:dyDescent="0.25">
      <c r="A16" s="225"/>
      <c r="B16" s="225"/>
      <c r="C16" s="225"/>
      <c r="D16" s="226"/>
      <c r="E16" s="2" t="s">
        <v>262</v>
      </c>
      <c r="F16" s="2" t="s">
        <v>261</v>
      </c>
      <c r="G16" s="2" t="s">
        <v>8</v>
      </c>
      <c r="H16" s="2" t="s">
        <v>221</v>
      </c>
      <c r="I16" s="2" t="s">
        <v>222</v>
      </c>
      <c r="J16" s="2" t="s">
        <v>260</v>
      </c>
      <c r="K16" s="2" t="s">
        <v>259</v>
      </c>
    </row>
    <row r="17" spans="1:11" x14ac:dyDescent="0.25">
      <c r="A17" s="31" t="s">
        <v>332</v>
      </c>
      <c r="B17" s="17" t="s">
        <v>268</v>
      </c>
      <c r="C17" s="16" t="s">
        <v>265</v>
      </c>
      <c r="D17" s="17" t="s">
        <v>225</v>
      </c>
      <c r="E17" s="18">
        <v>1</v>
      </c>
      <c r="F17" s="72">
        <f>4*8</f>
        <v>32</v>
      </c>
      <c r="G17" s="19">
        <f t="shared" ref="G17" si="4">E17*F17</f>
        <v>32</v>
      </c>
      <c r="H17" s="32"/>
      <c r="I17" s="18"/>
      <c r="J17" s="98"/>
      <c r="K17" s="20">
        <f t="shared" ref="K17" si="5">G17*J17</f>
        <v>0</v>
      </c>
    </row>
    <row r="18" spans="1:11" x14ac:dyDescent="0.25">
      <c r="A18" s="31" t="s">
        <v>336</v>
      </c>
      <c r="B18" s="210" t="s">
        <v>272</v>
      </c>
      <c r="C18" s="211" t="s">
        <v>266</v>
      </c>
      <c r="D18" s="17" t="s">
        <v>225</v>
      </c>
      <c r="E18" s="18">
        <v>1</v>
      </c>
      <c r="F18" s="72">
        <f>4*8</f>
        <v>32</v>
      </c>
      <c r="G18" s="19">
        <f>E18*F18</f>
        <v>32</v>
      </c>
      <c r="H18" s="32"/>
      <c r="I18" s="18"/>
      <c r="J18" s="98"/>
      <c r="K18" s="20"/>
    </row>
    <row r="19" spans="1:11" ht="13.5" customHeight="1" x14ac:dyDescent="0.25">
      <c r="A19" s="115">
        <v>4</v>
      </c>
      <c r="B19" s="116"/>
      <c r="C19" s="117" t="s">
        <v>263</v>
      </c>
      <c r="D19" s="117"/>
      <c r="E19" s="117"/>
      <c r="F19" s="117"/>
      <c r="G19" s="117"/>
      <c r="H19" s="117"/>
      <c r="I19" s="117"/>
      <c r="J19" s="118"/>
      <c r="K19" s="119">
        <f>SUM(K22:K24)</f>
        <v>0</v>
      </c>
    </row>
    <row r="20" spans="1:11" x14ac:dyDescent="0.25">
      <c r="A20" s="233" t="s">
        <v>230</v>
      </c>
      <c r="B20" s="233" t="s">
        <v>276</v>
      </c>
      <c r="C20" s="232" t="s">
        <v>220</v>
      </c>
      <c r="D20" s="232" t="s">
        <v>37</v>
      </c>
      <c r="E20" s="239" t="s">
        <v>4</v>
      </c>
      <c r="F20" s="239"/>
      <c r="G20" s="239"/>
      <c r="H20" s="239"/>
      <c r="I20" s="235" t="s">
        <v>231</v>
      </c>
      <c r="J20" s="236"/>
      <c r="K20" s="234" t="s">
        <v>259</v>
      </c>
    </row>
    <row r="21" spans="1:11" x14ac:dyDescent="0.25">
      <c r="A21" s="242"/>
      <c r="B21" s="242"/>
      <c r="C21" s="243"/>
      <c r="D21" s="243"/>
      <c r="E21" s="1" t="s">
        <v>278</v>
      </c>
      <c r="F21" s="1" t="s">
        <v>277</v>
      </c>
      <c r="G21" s="1" t="s">
        <v>16</v>
      </c>
      <c r="H21" s="1" t="s">
        <v>8</v>
      </c>
      <c r="I21" s="244"/>
      <c r="J21" s="245"/>
      <c r="K21" s="241"/>
    </row>
    <row r="22" spans="1:11" x14ac:dyDescent="0.25">
      <c r="A22" s="25" t="str">
        <f>'Tabela 2 - Instalações e etc'!A4</f>
        <v>Imóveis</v>
      </c>
      <c r="B22" s="68" t="str">
        <f>'Tabela 2 - Instalações e etc'!B4</f>
        <v>B8952</v>
      </c>
      <c r="C22" s="68" t="str">
        <f>'Tabela 2 - Instalações e etc'!C4</f>
        <v>Residencial (1,27% do C.M.C.C. - SINAPI</v>
      </c>
      <c r="D22" s="68" t="str">
        <f>'Tabela 2 - Instalações e etc'!D4</f>
        <v>R$/m² x mês</v>
      </c>
      <c r="E22" s="68">
        <v>6</v>
      </c>
      <c r="F22" s="68">
        <v>12.41</v>
      </c>
      <c r="G22" s="72">
        <f>TRUNC((4*8/176),4)</f>
        <v>0.18179999999999999</v>
      </c>
      <c r="H22" s="68">
        <f>TRUNC(E22*F22*G22,4)</f>
        <v>13.536799999999999</v>
      </c>
      <c r="I22" s="68"/>
      <c r="J22" s="68"/>
      <c r="K22" s="126">
        <f t="shared" ref="K22:K24" si="6">TRUNC(I22*H22,4)</f>
        <v>0</v>
      </c>
    </row>
    <row r="23" spans="1:11" ht="15" customHeight="1" x14ac:dyDescent="0.25">
      <c r="A23" s="25" t="str">
        <f>'Tabela 2 - Instalações e etc'!A6</f>
        <v>Mobiliário</v>
      </c>
      <c r="B23" s="68" t="str">
        <f>'Tabela 2 - Instalações e etc'!B6</f>
        <v>B8954</v>
      </c>
      <c r="C23" s="68" t="str">
        <f>'Tabela 2 - Instalações e etc'!C6</f>
        <v>Residência</v>
      </c>
      <c r="D23" s="68" t="str">
        <f>'Tabela 2 - Instalações e etc'!D6</f>
        <v>R$ x ocupante/mês</v>
      </c>
      <c r="E23" s="68">
        <v>6</v>
      </c>
      <c r="F23" s="68"/>
      <c r="G23" s="72">
        <f>TRUNC((4*8/176),4)</f>
        <v>0.18179999999999999</v>
      </c>
      <c r="H23" s="68">
        <f>TRUNC(E23*G23,4)</f>
        <v>1.0908</v>
      </c>
      <c r="I23" s="68"/>
      <c r="J23" s="68"/>
      <c r="K23" s="126">
        <f t="shared" si="6"/>
        <v>0</v>
      </c>
    </row>
    <row r="24" spans="1:11" ht="25.5" x14ac:dyDescent="0.25">
      <c r="A24" s="85" t="str">
        <f>'Tabela 2 - Instalações e etc'!A12</f>
        <v>Custos diversos</v>
      </c>
      <c r="B24" s="127" t="str">
        <f>'Tabela 2 - Instalações e etc'!B12</f>
        <v>B8960</v>
      </c>
      <c r="C24" s="127" t="str">
        <f>'Tabela 2 - Instalações e etc'!C12</f>
        <v>Residência</v>
      </c>
      <c r="D24" s="127" t="str">
        <f>'Tabela 2 - Instalações e etc'!D12</f>
        <v>R$ x ocupante/mês</v>
      </c>
      <c r="E24" s="127">
        <v>6</v>
      </c>
      <c r="F24" s="127"/>
      <c r="G24" s="72">
        <f>TRUNC((4*8/176),4)</f>
        <v>0.18179999999999999</v>
      </c>
      <c r="H24" s="127">
        <f t="shared" ref="H24" si="7">TRUNC(E24*G24,4)</f>
        <v>1.0908</v>
      </c>
      <c r="I24" s="127"/>
      <c r="J24" s="127"/>
      <c r="K24" s="128">
        <f t="shared" si="6"/>
        <v>0</v>
      </c>
    </row>
    <row r="25" spans="1:11" ht="15" customHeight="1" x14ac:dyDescent="0.25">
      <c r="A25" s="229" t="s">
        <v>28</v>
      </c>
      <c r="B25" s="230"/>
      <c r="C25" s="230"/>
      <c r="D25" s="230"/>
      <c r="E25" s="230"/>
      <c r="F25" s="230"/>
      <c r="G25" s="230"/>
      <c r="H25" s="230"/>
      <c r="I25" s="230"/>
      <c r="J25" s="230"/>
      <c r="K25" s="107" t="e">
        <f>K6+K10+K14+K19+#REF!+#REF!</f>
        <v>#REF!</v>
      </c>
    </row>
    <row r="26" spans="1:11" x14ac:dyDescent="0.25">
      <c r="A26" s="231" t="s">
        <v>256</v>
      </c>
      <c r="B26" s="231"/>
      <c r="C26" s="63" t="e">
        <f>SUM(#REF!+#REF!+#REF!)</f>
        <v>#REF!</v>
      </c>
      <c r="D26" s="63" t="e">
        <f>SUM(#REF!+#REF!+#REF!)</f>
        <v>#REF!</v>
      </c>
    </row>
    <row r="27" spans="1:11" x14ac:dyDescent="0.25">
      <c r="A27" t="s">
        <v>304</v>
      </c>
    </row>
  </sheetData>
  <mergeCells count="29">
    <mergeCell ref="I20:J21"/>
    <mergeCell ref="K20:K21"/>
    <mergeCell ref="A25:J25"/>
    <mergeCell ref="A26:B26"/>
    <mergeCell ref="A20:A21"/>
    <mergeCell ref="B20:B21"/>
    <mergeCell ref="C20:C21"/>
    <mergeCell ref="D20:D21"/>
    <mergeCell ref="E20:H20"/>
    <mergeCell ref="H15:K15"/>
    <mergeCell ref="A11:A12"/>
    <mergeCell ref="B11:B12"/>
    <mergeCell ref="C11:C12"/>
    <mergeCell ref="D11:D12"/>
    <mergeCell ref="E11:G11"/>
    <mergeCell ref="H11:K11"/>
    <mergeCell ref="A15:A16"/>
    <mergeCell ref="B15:B16"/>
    <mergeCell ref="C15:C16"/>
    <mergeCell ref="D15:D16"/>
    <mergeCell ref="E15:G15"/>
    <mergeCell ref="A1:K1"/>
    <mergeCell ref="A2:K2"/>
    <mergeCell ref="A3:A4"/>
    <mergeCell ref="B3:B4"/>
    <mergeCell ref="C3:C4"/>
    <mergeCell ref="D3:D4"/>
    <mergeCell ref="E3:G3"/>
    <mergeCell ref="H3:K3"/>
  </mergeCells>
  <phoneticPr fontId="16" type="noConversion"/>
  <conditionalFormatting sqref="H7:J7">
    <cfRule type="expression" dxfId="369" priority="131">
      <formula>$E$7&gt;0</formula>
    </cfRule>
  </conditionalFormatting>
  <conditionalFormatting sqref="H8:J8">
    <cfRule type="expression" dxfId="368" priority="130">
      <formula>$E$8&gt;0</formula>
    </cfRule>
  </conditionalFormatting>
  <conditionalFormatting sqref="A7:F7">
    <cfRule type="expression" dxfId="367" priority="128">
      <formula>$E$7&gt;0</formula>
    </cfRule>
  </conditionalFormatting>
  <conditionalFormatting sqref="A8:F8">
    <cfRule type="expression" dxfId="366" priority="127">
      <formula>$E$8&gt;0</formula>
    </cfRule>
  </conditionalFormatting>
  <conditionalFormatting sqref="H9:J9">
    <cfRule type="expression" dxfId="365" priority="126">
      <formula>$E$9&gt;0</formula>
    </cfRule>
  </conditionalFormatting>
  <conditionalFormatting sqref="G13:K13">
    <cfRule type="expression" dxfId="364" priority="120">
      <formula>$E$13&gt;0</formula>
    </cfRule>
  </conditionalFormatting>
  <conditionalFormatting sqref="G17:K17 A18">
    <cfRule type="expression" dxfId="363" priority="116">
      <formula>$E$17&gt;0</formula>
    </cfRule>
  </conditionalFormatting>
  <conditionalFormatting sqref="B18">
    <cfRule type="expression" dxfId="362" priority="115">
      <formula>#REF!&gt;0</formula>
    </cfRule>
  </conditionalFormatting>
  <conditionalFormatting sqref="G18">
    <cfRule type="expression" dxfId="361" priority="112">
      <formula>$E$18&gt;0</formula>
    </cfRule>
  </conditionalFormatting>
  <conditionalFormatting sqref="A9:E9">
    <cfRule type="expression" dxfId="360" priority="107">
      <formula>$E$9&gt;0</formula>
    </cfRule>
  </conditionalFormatting>
  <conditionalFormatting sqref="A13:D13">
    <cfRule type="expression" dxfId="359" priority="103">
      <formula>$E$13&gt;0</formula>
    </cfRule>
  </conditionalFormatting>
  <conditionalFormatting sqref="C17:E17">
    <cfRule type="expression" dxfId="358" priority="101">
      <formula>$E$17&gt;0</formula>
    </cfRule>
  </conditionalFormatting>
  <conditionalFormatting sqref="E18">
    <cfRule type="expression" dxfId="357" priority="98">
      <formula>$E$18&gt;0</formula>
    </cfRule>
  </conditionalFormatting>
  <conditionalFormatting sqref="E13">
    <cfRule type="expression" dxfId="356" priority="71">
      <formula>#REF!&gt;0</formula>
    </cfRule>
  </conditionalFormatting>
  <conditionalFormatting sqref="F13">
    <cfRule type="expression" dxfId="355" priority="70">
      <formula>$E$7&gt;0</formula>
    </cfRule>
  </conditionalFormatting>
  <conditionalFormatting sqref="A22:F22 H22:K22">
    <cfRule type="expression" dxfId="354" priority="62">
      <formula>$E$22&gt;0</formula>
    </cfRule>
  </conditionalFormatting>
  <conditionalFormatting sqref="H23:K23">
    <cfRule type="expression" dxfId="353" priority="61">
      <formula>$E$23&gt;0</formula>
    </cfRule>
  </conditionalFormatting>
  <conditionalFormatting sqref="A23:F23">
    <cfRule type="expression" dxfId="352" priority="60">
      <formula>$E$23&gt;0</formula>
    </cfRule>
  </conditionalFormatting>
  <conditionalFormatting sqref="H24:K24">
    <cfRule type="expression" dxfId="351" priority="59">
      <formula>$E$24&gt;0</formula>
    </cfRule>
  </conditionalFormatting>
  <conditionalFormatting sqref="A24:F24">
    <cfRule type="expression" dxfId="350" priority="58">
      <formula>$E$24&gt;0</formula>
    </cfRule>
  </conditionalFormatting>
  <conditionalFormatting sqref="F9">
    <cfRule type="expression" dxfId="349" priority="50">
      <formula>$E$7&gt;0</formula>
    </cfRule>
  </conditionalFormatting>
  <conditionalFormatting sqref="F17">
    <cfRule type="expression" dxfId="348" priority="49">
      <formula>$E$7&gt;0</formula>
    </cfRule>
  </conditionalFormatting>
  <conditionalFormatting sqref="F18">
    <cfRule type="expression" dxfId="347" priority="48">
      <formula>$E$7&gt;0</formula>
    </cfRule>
  </conditionalFormatting>
  <conditionalFormatting sqref="G22">
    <cfRule type="expression" dxfId="346" priority="47">
      <formula>$E$7&gt;0</formula>
    </cfRule>
  </conditionalFormatting>
  <conditionalFormatting sqref="G23">
    <cfRule type="expression" dxfId="345" priority="46">
      <formula>$E$7&gt;0</formula>
    </cfRule>
  </conditionalFormatting>
  <conditionalFormatting sqref="G24">
    <cfRule type="expression" dxfId="344" priority="45">
      <formula>$E$7&gt;0</formula>
    </cfRule>
  </conditionalFormatting>
  <conditionalFormatting sqref="E18:K18">
    <cfRule type="expression" dxfId="343" priority="42">
      <formula>#REF!&gt;0</formula>
    </cfRule>
  </conditionalFormatting>
  <conditionalFormatting sqref="D18">
    <cfRule type="expression" dxfId="342" priority="41">
      <formula>$E$17&gt;0</formula>
    </cfRule>
  </conditionalFormatting>
  <conditionalFormatting sqref="A17:B17">
    <cfRule type="expression" dxfId="341" priority="40">
      <formula>$E$17&gt;0</formula>
    </cfRule>
  </conditionalFormatting>
  <conditionalFormatting sqref="C18">
    <cfRule type="expression" dxfId="340" priority="152">
      <formula>#REF!&gt;0</formula>
    </cfRule>
  </conditionalFormatting>
  <conditionalFormatting sqref="G7:G9 K7:K9">
    <cfRule type="expression" dxfId="339" priority="165">
      <formula>#REF!&gt;0</formula>
    </cfRule>
  </conditionalFormatting>
  <conditionalFormatting sqref="B7:B8">
    <cfRule type="expression" dxfId="338" priority="166">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C356-DD79-492B-88BF-BD9DC5088506}">
  <sheetPr codeName="Planilha10"/>
  <dimension ref="A1:K25"/>
  <sheetViews>
    <sheetView topLeftCell="A8" zoomScaleNormal="100" workbookViewId="0">
      <selection activeCell="I21" sqref="I21:I23"/>
    </sheetView>
  </sheetViews>
  <sheetFormatPr defaultRowHeight="15" x14ac:dyDescent="0.25"/>
  <cols>
    <col min="1" max="1" width="12.85546875" customWidth="1"/>
    <col min="3" max="3" width="50.140625" customWidth="1"/>
    <col min="4" max="4" width="17.42578125" customWidth="1"/>
    <col min="7" max="7" width="10.42578125" bestFit="1" customWidth="1"/>
    <col min="9" max="9" width="11.42578125" customWidth="1"/>
    <col min="10" max="10" width="11.7109375" customWidth="1"/>
    <col min="11" max="11" width="11.85546875" customWidth="1"/>
    <col min="12" max="12" width="11.5703125" bestFit="1" customWidth="1"/>
  </cols>
  <sheetData>
    <row r="1" spans="1:11" x14ac:dyDescent="0.25">
      <c r="A1" s="222" t="s">
        <v>498</v>
      </c>
      <c r="B1" s="223"/>
      <c r="C1" s="223"/>
      <c r="D1" s="223"/>
      <c r="E1" s="223"/>
      <c r="F1" s="223"/>
      <c r="G1" s="223"/>
      <c r="H1" s="223"/>
      <c r="I1" s="223"/>
      <c r="J1" s="223"/>
      <c r="K1" s="224"/>
    </row>
    <row r="2" spans="1:11" x14ac:dyDescent="0.25">
      <c r="A2" s="222" t="s">
        <v>310</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SUM(K7:K9)</f>
        <v>0</v>
      </c>
    </row>
    <row r="7" spans="1:11" x14ac:dyDescent="0.25">
      <c r="A7" s="81"/>
      <c r="B7" s="70" t="str">
        <f>Sheet1!A51</f>
        <v>P8068</v>
      </c>
      <c r="C7" s="69" t="str">
        <f>Sheet1!B51</f>
        <v>Engenheiro florestal júnior</v>
      </c>
      <c r="D7" s="70" t="str">
        <f>Sheet1!C41</f>
        <v>mês</v>
      </c>
      <c r="E7" s="71">
        <v>1</v>
      </c>
      <c r="F7" s="72">
        <f>TRUNC(4/176,4)</f>
        <v>2.2700000000000001E-2</v>
      </c>
      <c r="G7" s="132">
        <f>TRUNC(E7*F7,4)</f>
        <v>2.2700000000000001E-2</v>
      </c>
      <c r="H7" s="65"/>
      <c r="I7" s="65"/>
      <c r="J7" s="95"/>
      <c r="K7" s="66">
        <f t="shared" ref="K7:K9" si="0">TRUNC(G7*J7,4)</f>
        <v>0</v>
      </c>
    </row>
    <row r="8" spans="1:11" x14ac:dyDescent="0.25">
      <c r="A8" s="81"/>
      <c r="B8" s="70" t="str">
        <f>Sheet1!A52</f>
        <v>P8069</v>
      </c>
      <c r="C8" s="69" t="str">
        <f>Sheet1!B52</f>
        <v>Engenheiro florestal pleno</v>
      </c>
      <c r="D8" s="70" t="str">
        <f>Sheet1!C52</f>
        <v>mês</v>
      </c>
      <c r="E8" s="71">
        <v>1</v>
      </c>
      <c r="F8" s="72">
        <f>TRUNC(4/176,4)</f>
        <v>2.2700000000000001E-2</v>
      </c>
      <c r="G8" s="132">
        <f t="shared" ref="G8:G9" si="1">TRUNC(E8*F8,4)</f>
        <v>2.2700000000000001E-2</v>
      </c>
      <c r="H8" s="65"/>
      <c r="I8" s="65"/>
      <c r="J8" s="95"/>
      <c r="K8" s="66">
        <f t="shared" si="0"/>
        <v>0</v>
      </c>
    </row>
    <row r="9" spans="1:11" x14ac:dyDescent="0.25">
      <c r="A9" s="81"/>
      <c r="B9" s="70" t="str">
        <f>Sheet1!A15</f>
        <v>P8025</v>
      </c>
      <c r="C9" s="69" t="str">
        <f>Sheet1!B15</f>
        <v>Auxiliar</v>
      </c>
      <c r="D9" s="70" t="str">
        <f>Sheet1!C15</f>
        <v>mês</v>
      </c>
      <c r="E9" s="71">
        <v>1</v>
      </c>
      <c r="F9" s="72">
        <f>TRUNC(2.5/176,4)</f>
        <v>1.4200000000000001E-2</v>
      </c>
      <c r="G9" s="132">
        <f t="shared" si="1"/>
        <v>1.4200000000000001E-2</v>
      </c>
      <c r="H9" s="65"/>
      <c r="I9" s="65"/>
      <c r="J9" s="95"/>
      <c r="K9" s="66">
        <f t="shared" si="0"/>
        <v>0</v>
      </c>
    </row>
    <row r="10" spans="1:11" ht="13.5" customHeight="1" x14ac:dyDescent="0.25">
      <c r="A10" s="26" t="s">
        <v>19</v>
      </c>
      <c r="B10" s="104"/>
      <c r="C10" s="11" t="s">
        <v>20</v>
      </c>
      <c r="D10" s="12"/>
      <c r="E10" s="28"/>
      <c r="F10" s="12"/>
      <c r="G10" s="12"/>
      <c r="H10" s="12"/>
      <c r="I10" s="12"/>
      <c r="J10" s="29"/>
      <c r="K10" s="30">
        <f>SUM(K13:K13)</f>
        <v>0</v>
      </c>
    </row>
    <row r="11" spans="1:11" x14ac:dyDescent="0.25">
      <c r="A11" s="218" t="s">
        <v>0</v>
      </c>
      <c r="B11" s="218" t="s">
        <v>1</v>
      </c>
      <c r="C11" s="218" t="s">
        <v>220</v>
      </c>
      <c r="D11" s="220" t="s">
        <v>37</v>
      </c>
      <c r="E11" s="215" t="s">
        <v>4</v>
      </c>
      <c r="F11" s="216"/>
      <c r="G11" s="216"/>
      <c r="H11" s="215" t="s">
        <v>258</v>
      </c>
      <c r="I11" s="216"/>
      <c r="J11" s="216"/>
      <c r="K11" s="217"/>
    </row>
    <row r="12" spans="1:11" x14ac:dyDescent="0.25">
      <c r="A12" s="219"/>
      <c r="B12" s="219"/>
      <c r="C12" s="219"/>
      <c r="D12" s="221"/>
      <c r="E12" s="1" t="s">
        <v>262</v>
      </c>
      <c r="F12" s="2" t="s">
        <v>261</v>
      </c>
      <c r="G12" s="1" t="s">
        <v>8</v>
      </c>
      <c r="H12" s="1" t="s">
        <v>221</v>
      </c>
      <c r="I12" s="1" t="s">
        <v>222</v>
      </c>
      <c r="J12" s="1" t="s">
        <v>260</v>
      </c>
      <c r="K12" s="1" t="s">
        <v>259</v>
      </c>
    </row>
    <row r="13" spans="1:11" x14ac:dyDescent="0.25">
      <c r="A13" s="25"/>
      <c r="B13" s="84" t="str">
        <f>'Tabela 1 - Veículos'!A4</f>
        <v>E8891</v>
      </c>
      <c r="C13" s="84" t="str">
        <f>'Tabela 1 - Veículos'!B4</f>
        <v>Veículo leve - tipo  pick up 4 x 4 - (sem motorista)</v>
      </c>
      <c r="D13" s="84" t="str">
        <f>'Tabela 1 - Veículos'!C4</f>
        <v>hora</v>
      </c>
      <c r="E13" s="71">
        <v>1</v>
      </c>
      <c r="F13" s="72">
        <v>2.5</v>
      </c>
      <c r="G13" s="64">
        <f t="shared" ref="G13" si="2">E13*F13</f>
        <v>2.5</v>
      </c>
      <c r="H13" s="84"/>
      <c r="I13" s="84"/>
      <c r="J13" s="95"/>
      <c r="K13" s="66">
        <f t="shared" ref="K13" si="3">J13*G13</f>
        <v>0</v>
      </c>
    </row>
    <row r="14" spans="1:11" ht="15" customHeight="1" x14ac:dyDescent="0.25">
      <c r="A14" s="26" t="s">
        <v>22</v>
      </c>
      <c r="B14" s="27"/>
      <c r="C14" s="87" t="s">
        <v>23</v>
      </c>
      <c r="D14" s="12"/>
      <c r="E14" s="12"/>
      <c r="F14" s="12"/>
      <c r="G14" s="12"/>
      <c r="H14" s="12"/>
      <c r="I14" s="12"/>
      <c r="J14" s="29"/>
      <c r="K14" s="30">
        <f>SUM(K17:K17)</f>
        <v>0</v>
      </c>
    </row>
    <row r="15" spans="1:11" x14ac:dyDescent="0.25">
      <c r="A15" s="218" t="s">
        <v>0</v>
      </c>
      <c r="B15" s="218" t="s">
        <v>1</v>
      </c>
      <c r="C15" s="218" t="s">
        <v>220</v>
      </c>
      <c r="D15" s="220" t="s">
        <v>37</v>
      </c>
      <c r="E15" s="227" t="s">
        <v>4</v>
      </c>
      <c r="F15" s="228"/>
      <c r="G15" s="228"/>
      <c r="H15" s="215" t="s">
        <v>258</v>
      </c>
      <c r="I15" s="216"/>
      <c r="J15" s="216"/>
      <c r="K15" s="217"/>
    </row>
    <row r="16" spans="1:11" x14ac:dyDescent="0.25">
      <c r="A16" s="225"/>
      <c r="B16" s="225"/>
      <c r="C16" s="225"/>
      <c r="D16" s="226"/>
      <c r="E16" s="2" t="s">
        <v>262</v>
      </c>
      <c r="F16" s="2" t="s">
        <v>261</v>
      </c>
      <c r="G16" s="2" t="s">
        <v>8</v>
      </c>
      <c r="H16" s="2" t="s">
        <v>221</v>
      </c>
      <c r="I16" s="2" t="s">
        <v>222</v>
      </c>
      <c r="J16" s="2" t="s">
        <v>260</v>
      </c>
      <c r="K16" s="2" t="s">
        <v>259</v>
      </c>
    </row>
    <row r="17" spans="1:11" x14ac:dyDescent="0.25">
      <c r="A17" s="31" t="s">
        <v>336</v>
      </c>
      <c r="B17" s="17" t="s">
        <v>272</v>
      </c>
      <c r="C17" s="16" t="s">
        <v>266</v>
      </c>
      <c r="D17" s="17" t="s">
        <v>225</v>
      </c>
      <c r="E17" s="18">
        <v>1</v>
      </c>
      <c r="F17" s="17">
        <v>2.5</v>
      </c>
      <c r="G17" s="19">
        <f t="shared" ref="G17" si="4">E17*F17</f>
        <v>2.5</v>
      </c>
      <c r="H17" s="32"/>
      <c r="I17" s="18"/>
      <c r="J17" s="98"/>
      <c r="K17" s="20">
        <f t="shared" ref="K17" si="5">G17*J17</f>
        <v>0</v>
      </c>
    </row>
    <row r="18" spans="1:11" ht="13.5" customHeight="1" x14ac:dyDescent="0.25">
      <c r="A18" s="115">
        <v>4</v>
      </c>
      <c r="B18" s="116"/>
      <c r="C18" s="117" t="s">
        <v>263</v>
      </c>
      <c r="D18" s="117"/>
      <c r="E18" s="117"/>
      <c r="F18" s="117"/>
      <c r="G18" s="117"/>
      <c r="H18" s="117"/>
      <c r="I18" s="117"/>
      <c r="J18" s="118"/>
      <c r="K18" s="119">
        <f>SUM(K21:K23)</f>
        <v>0</v>
      </c>
    </row>
    <row r="19" spans="1:11" x14ac:dyDescent="0.25">
      <c r="A19" s="233" t="s">
        <v>230</v>
      </c>
      <c r="B19" s="233" t="s">
        <v>276</v>
      </c>
      <c r="C19" s="232" t="s">
        <v>220</v>
      </c>
      <c r="D19" s="232" t="s">
        <v>37</v>
      </c>
      <c r="E19" s="239" t="s">
        <v>4</v>
      </c>
      <c r="F19" s="239"/>
      <c r="G19" s="239"/>
      <c r="H19" s="239"/>
      <c r="I19" s="235" t="s">
        <v>231</v>
      </c>
      <c r="J19" s="236"/>
      <c r="K19" s="234" t="s">
        <v>259</v>
      </c>
    </row>
    <row r="20" spans="1:11" x14ac:dyDescent="0.25">
      <c r="A20" s="242"/>
      <c r="B20" s="242"/>
      <c r="C20" s="243"/>
      <c r="D20" s="243"/>
      <c r="E20" s="1" t="s">
        <v>278</v>
      </c>
      <c r="F20" s="1" t="s">
        <v>277</v>
      </c>
      <c r="G20" s="1" t="s">
        <v>16</v>
      </c>
      <c r="H20" s="1" t="s">
        <v>8</v>
      </c>
      <c r="I20" s="244"/>
      <c r="J20" s="245"/>
      <c r="K20" s="241"/>
    </row>
    <row r="21" spans="1:11" x14ac:dyDescent="0.25">
      <c r="A21" s="25" t="str">
        <f>'Tabela 2 - Instalações e etc'!A4</f>
        <v>Imóveis</v>
      </c>
      <c r="B21" s="68" t="str">
        <f>'Tabela 2 - Instalações e etc'!B4</f>
        <v>B8952</v>
      </c>
      <c r="C21" s="68" t="str">
        <f>'Tabela 2 - Instalações e etc'!C4</f>
        <v>Residencial (1,27% do C.M.C.C. - SINAPI</v>
      </c>
      <c r="D21" s="68" t="str">
        <f>'Tabela 2 - Instalações e etc'!D4</f>
        <v>R$/m² x mês</v>
      </c>
      <c r="E21" s="68">
        <v>2</v>
      </c>
      <c r="F21" s="68">
        <v>12.41</v>
      </c>
      <c r="G21" s="72">
        <f>TRUNC(2.5/176,4)</f>
        <v>1.4200000000000001E-2</v>
      </c>
      <c r="H21" s="68">
        <f>TRUNC(E21*F21*G21,4)</f>
        <v>0.35239999999999999</v>
      </c>
      <c r="I21" s="68"/>
      <c r="J21" s="68"/>
      <c r="K21" s="126">
        <f t="shared" ref="K21:K23" si="6">TRUNC(I21*H21,4)</f>
        <v>0</v>
      </c>
    </row>
    <row r="22" spans="1:11" ht="15" customHeight="1" x14ac:dyDescent="0.25">
      <c r="A22" s="25" t="str">
        <f>'Tabela 2 - Instalações e etc'!A6</f>
        <v>Mobiliário</v>
      </c>
      <c r="B22" s="68" t="str">
        <f>'Tabela 2 - Instalações e etc'!B6</f>
        <v>B8954</v>
      </c>
      <c r="C22" s="68" t="str">
        <f>'Tabela 2 - Instalações e etc'!C6</f>
        <v>Residência</v>
      </c>
      <c r="D22" s="68" t="str">
        <f>'Tabela 2 - Instalações e etc'!D6</f>
        <v>R$ x ocupante/mês</v>
      </c>
      <c r="E22" s="68">
        <v>2</v>
      </c>
      <c r="F22" s="68"/>
      <c r="G22" s="72">
        <f>TRUNC(2.5/176,4)</f>
        <v>1.4200000000000001E-2</v>
      </c>
      <c r="H22" s="68">
        <f>TRUNC(E22*G22,4)</f>
        <v>2.8400000000000002E-2</v>
      </c>
      <c r="I22" s="68"/>
      <c r="J22" s="68"/>
      <c r="K22" s="126">
        <f t="shared" si="6"/>
        <v>0</v>
      </c>
    </row>
    <row r="23" spans="1:11" ht="25.5" x14ac:dyDescent="0.25">
      <c r="A23" s="85" t="str">
        <f>'Tabela 2 - Instalações e etc'!A12</f>
        <v>Custos diversos</v>
      </c>
      <c r="B23" s="127" t="str">
        <f>'Tabela 2 - Instalações e etc'!B12</f>
        <v>B8960</v>
      </c>
      <c r="C23" s="127" t="str">
        <f>'Tabela 2 - Instalações e etc'!C12</f>
        <v>Residência</v>
      </c>
      <c r="D23" s="127" t="str">
        <f>'Tabela 2 - Instalações e etc'!D12</f>
        <v>R$ x ocupante/mês</v>
      </c>
      <c r="E23" s="127">
        <v>2</v>
      </c>
      <c r="F23" s="127"/>
      <c r="G23" s="72">
        <f>TRUNC(2.5/176,4)</f>
        <v>1.4200000000000001E-2</v>
      </c>
      <c r="H23" s="127">
        <f t="shared" ref="H23" si="7">TRUNC(E23*G23,4)</f>
        <v>2.8400000000000002E-2</v>
      </c>
      <c r="I23" s="127"/>
      <c r="J23" s="127"/>
      <c r="K23" s="128">
        <f t="shared" si="6"/>
        <v>0</v>
      </c>
    </row>
    <row r="24" spans="1:11" ht="15" customHeight="1" x14ac:dyDescent="0.25">
      <c r="A24" s="229" t="s">
        <v>28</v>
      </c>
      <c r="B24" s="230"/>
      <c r="C24" s="230"/>
      <c r="D24" s="230"/>
      <c r="E24" s="230"/>
      <c r="F24" s="230"/>
      <c r="G24" s="230"/>
      <c r="H24" s="230"/>
      <c r="I24" s="230"/>
      <c r="J24" s="230"/>
      <c r="K24" s="107" t="e">
        <f>K6+K10+K14+K18+#REF!+#REF!</f>
        <v>#REF!</v>
      </c>
    </row>
    <row r="25" spans="1:11" x14ac:dyDescent="0.25">
      <c r="C25" s="231" t="s">
        <v>256</v>
      </c>
      <c r="D25" s="231"/>
      <c r="E25" s="63" t="e">
        <f>SUM(#REF!+#REF!+#REF!)</f>
        <v>#REF!</v>
      </c>
      <c r="F25" s="63" t="e">
        <f>SUM(#REF!+#REF!+#REF!)</f>
        <v>#REF!</v>
      </c>
    </row>
  </sheetData>
  <mergeCells count="29">
    <mergeCell ref="I19:J20"/>
    <mergeCell ref="K19:K20"/>
    <mergeCell ref="A24:J24"/>
    <mergeCell ref="C25:D25"/>
    <mergeCell ref="A19:A20"/>
    <mergeCell ref="B19:B20"/>
    <mergeCell ref="C19:C20"/>
    <mergeCell ref="D19:D20"/>
    <mergeCell ref="E19:H19"/>
    <mergeCell ref="H15:K15"/>
    <mergeCell ref="A11:A12"/>
    <mergeCell ref="B11:B12"/>
    <mergeCell ref="C11:C12"/>
    <mergeCell ref="D11:D12"/>
    <mergeCell ref="E11:G11"/>
    <mergeCell ref="H11:K11"/>
    <mergeCell ref="A15:A16"/>
    <mergeCell ref="B15:B16"/>
    <mergeCell ref="C15:C16"/>
    <mergeCell ref="D15:D16"/>
    <mergeCell ref="E15:G15"/>
    <mergeCell ref="A1:K1"/>
    <mergeCell ref="A2:K2"/>
    <mergeCell ref="A3:A4"/>
    <mergeCell ref="B3:B4"/>
    <mergeCell ref="C3:C4"/>
    <mergeCell ref="D3:D4"/>
    <mergeCell ref="E3:G3"/>
    <mergeCell ref="H3:K3"/>
  </mergeCells>
  <phoneticPr fontId="16" type="noConversion"/>
  <conditionalFormatting sqref="H7:J7 E7:F7">
    <cfRule type="expression" dxfId="337" priority="125">
      <formula>$E$7&gt;0</formula>
    </cfRule>
  </conditionalFormatting>
  <conditionalFormatting sqref="H8:J8">
    <cfRule type="expression" dxfId="336" priority="124">
      <formula>$E$8&gt;0</formula>
    </cfRule>
  </conditionalFormatting>
  <conditionalFormatting sqref="H9:J9">
    <cfRule type="expression" dxfId="335" priority="122">
      <formula>$E$9&gt;0</formula>
    </cfRule>
  </conditionalFormatting>
  <conditionalFormatting sqref="A7:C7">
    <cfRule type="expression" dxfId="334" priority="116">
      <formula>$E$7&gt;0</formula>
    </cfRule>
  </conditionalFormatting>
  <conditionalFormatting sqref="A8:E8">
    <cfRule type="expression" dxfId="333" priority="115">
      <formula>$E$8&gt;0</formula>
    </cfRule>
  </conditionalFormatting>
  <conditionalFormatting sqref="G13:K13">
    <cfRule type="expression" dxfId="332" priority="110">
      <formula>$E$13&gt;0</formula>
    </cfRule>
  </conditionalFormatting>
  <conditionalFormatting sqref="A17">
    <cfRule type="expression" dxfId="331" priority="105">
      <formula>#REF!&gt;0</formula>
    </cfRule>
  </conditionalFormatting>
  <conditionalFormatting sqref="B17">
    <cfRule type="expression" dxfId="330" priority="104">
      <formula>#REF!&gt;0</formula>
    </cfRule>
  </conditionalFormatting>
  <conditionalFormatting sqref="A9:E9">
    <cfRule type="expression" dxfId="329" priority="101">
      <formula>$E$9&gt;0</formula>
    </cfRule>
  </conditionalFormatting>
  <conditionalFormatting sqref="A13:D13">
    <cfRule type="expression" dxfId="328" priority="97">
      <formula>$E$13&gt;0</formula>
    </cfRule>
  </conditionalFormatting>
  <conditionalFormatting sqref="E17:K17">
    <cfRule type="expression" dxfId="327" priority="95">
      <formula>$E$17&gt;0</formula>
    </cfRule>
  </conditionalFormatting>
  <conditionalFormatting sqref="C17">
    <cfRule type="expression" dxfId="326" priority="92">
      <formula>$E$17&gt;0</formula>
    </cfRule>
  </conditionalFormatting>
  <conditionalFormatting sqref="E13">
    <cfRule type="expression" dxfId="325" priority="65">
      <formula>#REF!&gt;0</formula>
    </cfRule>
  </conditionalFormatting>
  <conditionalFormatting sqref="F13">
    <cfRule type="expression" dxfId="324" priority="64">
      <formula>#REF!&gt;0</formula>
    </cfRule>
  </conditionalFormatting>
  <conditionalFormatting sqref="D17">
    <cfRule type="expression" dxfId="323" priority="61">
      <formula>#REF!&gt;0</formula>
    </cfRule>
  </conditionalFormatting>
  <conditionalFormatting sqref="A21:F21 H21:K21">
    <cfRule type="expression" dxfId="322" priority="56">
      <formula>$E$21&gt;0</formula>
    </cfRule>
  </conditionalFormatting>
  <conditionalFormatting sqref="H22:K22">
    <cfRule type="expression" dxfId="321" priority="55">
      <formula>$E$22&gt;0</formula>
    </cfRule>
  </conditionalFormatting>
  <conditionalFormatting sqref="A22:F22">
    <cfRule type="expression" dxfId="320" priority="54">
      <formula>$E$22&gt;0</formula>
    </cfRule>
  </conditionalFormatting>
  <conditionalFormatting sqref="H23:K23">
    <cfRule type="expression" dxfId="319" priority="53">
      <formula>$E$23&gt;0</formula>
    </cfRule>
  </conditionalFormatting>
  <conditionalFormatting sqref="A23:F23">
    <cfRule type="expression" dxfId="318" priority="52">
      <formula>$E$23&gt;0</formula>
    </cfRule>
  </conditionalFormatting>
  <conditionalFormatting sqref="G23">
    <cfRule type="expression" dxfId="317" priority="39">
      <formula>$E$7&gt;0</formula>
    </cfRule>
  </conditionalFormatting>
  <conditionalFormatting sqref="F8">
    <cfRule type="expression" dxfId="316" priority="43">
      <formula>$E$7&gt;0</formula>
    </cfRule>
  </conditionalFormatting>
  <conditionalFormatting sqref="F9">
    <cfRule type="expression" dxfId="315" priority="42">
      <formula>$E$7&gt;0</formula>
    </cfRule>
  </conditionalFormatting>
  <conditionalFormatting sqref="G21">
    <cfRule type="expression" dxfId="314" priority="41">
      <formula>$E$7&gt;0</formula>
    </cfRule>
  </conditionalFormatting>
  <conditionalFormatting sqref="G22">
    <cfRule type="expression" dxfId="313" priority="40">
      <formula>$E$7&gt;0</formula>
    </cfRule>
  </conditionalFormatting>
  <conditionalFormatting sqref="G7:G9 K7:K9">
    <cfRule type="expression" dxfId="312" priority="167">
      <formula>#REF!&gt;0</formula>
    </cfRule>
  </conditionalFormatting>
  <conditionalFormatting sqref="D7">
    <cfRule type="expression" dxfId="311" priority="170">
      <formula>#REF!&gt;0</formula>
    </cfRule>
  </conditionalFormatting>
  <conditionalFormatting sqref="B7:B8">
    <cfRule type="expression" dxfId="310" priority="171">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3A31-1C0F-4751-8466-CEEA4E16F970}">
  <sheetPr codeName="Planilha11"/>
  <dimension ref="A1:K27"/>
  <sheetViews>
    <sheetView topLeftCell="A10" workbookViewId="0">
      <selection activeCell="I19" sqref="I19:I2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488</v>
      </c>
      <c r="B1" s="223"/>
      <c r="C1" s="223"/>
      <c r="D1" s="223"/>
      <c r="E1" s="223"/>
      <c r="F1" s="223"/>
      <c r="G1" s="223"/>
      <c r="H1" s="223"/>
      <c r="I1" s="223"/>
      <c r="J1" s="223"/>
      <c r="K1" s="224"/>
    </row>
    <row r="2" spans="1:11" x14ac:dyDescent="0.25">
      <c r="A2" s="222" t="s">
        <v>523</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Sheet1!A55</f>
        <v>P8081</v>
      </c>
      <c r="C7" s="69" t="str">
        <f>Sheet1!B55</f>
        <v>Geólogo pleno</v>
      </c>
      <c r="D7" s="70" t="str">
        <f>Sheet1!C55</f>
        <v>mês</v>
      </c>
      <c r="E7" s="129">
        <v>1</v>
      </c>
      <c r="F7" s="212">
        <f>TRUNC(56/176,4)</f>
        <v>0.31809999999999999</v>
      </c>
      <c r="G7" s="64">
        <f t="shared" ref="G7" si="0">TRUNC(E7*F7,4)</f>
        <v>0.31809999999999999</v>
      </c>
      <c r="H7" s="65"/>
      <c r="I7" s="65"/>
      <c r="J7" s="95"/>
      <c r="K7" s="66">
        <f t="shared" ref="K7" si="1">TRUNC(G7*J7,4)</f>
        <v>0</v>
      </c>
    </row>
    <row r="8" spans="1:11" ht="13.5" customHeight="1" x14ac:dyDescent="0.25">
      <c r="A8" s="26" t="s">
        <v>19</v>
      </c>
      <c r="B8" s="104"/>
      <c r="C8" s="11" t="s">
        <v>20</v>
      </c>
      <c r="D8" s="12"/>
      <c r="E8" s="28"/>
      <c r="F8" s="12"/>
      <c r="G8" s="12"/>
      <c r="H8" s="12"/>
      <c r="I8" s="12"/>
      <c r="J8" s="29"/>
      <c r="K8" s="30">
        <f>SUM(K11:K11)</f>
        <v>0</v>
      </c>
    </row>
    <row r="9" spans="1:11" x14ac:dyDescent="0.25">
      <c r="A9" s="218" t="s">
        <v>0</v>
      </c>
      <c r="B9" s="218" t="s">
        <v>1</v>
      </c>
      <c r="C9" s="218" t="s">
        <v>220</v>
      </c>
      <c r="D9" s="220" t="s">
        <v>37</v>
      </c>
      <c r="E9" s="215" t="s">
        <v>4</v>
      </c>
      <c r="F9" s="216"/>
      <c r="G9" s="216"/>
      <c r="H9" s="215" t="s">
        <v>258</v>
      </c>
      <c r="I9" s="216"/>
      <c r="J9" s="216"/>
      <c r="K9" s="217"/>
    </row>
    <row r="10" spans="1:11" x14ac:dyDescent="0.25">
      <c r="A10" s="219"/>
      <c r="B10" s="219"/>
      <c r="C10" s="219"/>
      <c r="D10" s="221"/>
      <c r="E10" s="1" t="s">
        <v>262</v>
      </c>
      <c r="F10" s="2" t="s">
        <v>261</v>
      </c>
      <c r="G10" s="1" t="s">
        <v>8</v>
      </c>
      <c r="H10" s="1" t="s">
        <v>221</v>
      </c>
      <c r="I10" s="1" t="s">
        <v>222</v>
      </c>
      <c r="J10" s="1" t="s">
        <v>260</v>
      </c>
      <c r="K10" s="1" t="s">
        <v>259</v>
      </c>
    </row>
    <row r="11" spans="1:11" x14ac:dyDescent="0.25">
      <c r="A11" s="25"/>
      <c r="B11" s="84" t="str">
        <f>'Tabela 1 - Veículos'!A4</f>
        <v>E8891</v>
      </c>
      <c r="C11" s="84" t="str">
        <f>'Tabela 1 - Veículos'!B4</f>
        <v>Veículo leve - tipo  pick up 4 x 4 - (sem motorista)</v>
      </c>
      <c r="D11" s="84" t="str">
        <f>'Tabela 1 - Veículos'!C4</f>
        <v>hora</v>
      </c>
      <c r="E11" s="71">
        <v>1</v>
      </c>
      <c r="F11" s="72">
        <v>32</v>
      </c>
      <c r="G11" s="64">
        <f t="shared" ref="G11" si="2">E11*F11</f>
        <v>32</v>
      </c>
      <c r="H11" s="84"/>
      <c r="I11" s="84"/>
      <c r="J11" s="95"/>
      <c r="K11" s="66">
        <f t="shared" ref="K11" si="3">J11*G11</f>
        <v>0</v>
      </c>
    </row>
    <row r="12" spans="1:11" ht="15" customHeight="1" x14ac:dyDescent="0.25">
      <c r="A12" s="26" t="s">
        <v>22</v>
      </c>
      <c r="B12" s="27"/>
      <c r="C12" s="87" t="s">
        <v>23</v>
      </c>
      <c r="D12" s="12"/>
      <c r="E12" s="12"/>
      <c r="F12" s="12"/>
      <c r="G12" s="12"/>
      <c r="H12" s="12"/>
      <c r="I12" s="12"/>
      <c r="J12" s="29"/>
      <c r="K12" s="30">
        <f>SUM(K15:K15)</f>
        <v>0</v>
      </c>
    </row>
    <row r="13" spans="1:11" x14ac:dyDescent="0.25">
      <c r="A13" s="218" t="s">
        <v>0</v>
      </c>
      <c r="B13" s="218" t="s">
        <v>1</v>
      </c>
      <c r="C13" s="218" t="s">
        <v>220</v>
      </c>
      <c r="D13" s="220" t="s">
        <v>37</v>
      </c>
      <c r="E13" s="227" t="s">
        <v>4</v>
      </c>
      <c r="F13" s="228"/>
      <c r="G13" s="228"/>
      <c r="H13" s="215" t="s">
        <v>258</v>
      </c>
      <c r="I13" s="216"/>
      <c r="J13" s="216"/>
      <c r="K13" s="217"/>
    </row>
    <row r="14" spans="1:11" x14ac:dyDescent="0.25">
      <c r="A14" s="225"/>
      <c r="B14" s="225"/>
      <c r="C14" s="225"/>
      <c r="D14" s="226"/>
      <c r="E14" s="2" t="s">
        <v>262</v>
      </c>
      <c r="F14" s="2" t="s">
        <v>261</v>
      </c>
      <c r="G14" s="2" t="s">
        <v>8</v>
      </c>
      <c r="H14" s="2" t="s">
        <v>221</v>
      </c>
      <c r="I14" s="2" t="s">
        <v>222</v>
      </c>
      <c r="J14" s="2" t="s">
        <v>260</v>
      </c>
      <c r="K14" s="2" t="s">
        <v>259</v>
      </c>
    </row>
    <row r="15" spans="1:11" x14ac:dyDescent="0.25">
      <c r="A15" s="31" t="s">
        <v>336</v>
      </c>
      <c r="B15" s="17" t="s">
        <v>272</v>
      </c>
      <c r="C15" s="16" t="s">
        <v>266</v>
      </c>
      <c r="D15" s="17" t="s">
        <v>225</v>
      </c>
      <c r="E15" s="18">
        <v>1</v>
      </c>
      <c r="F15" s="17">
        <v>32</v>
      </c>
      <c r="G15" s="19">
        <f t="shared" ref="G15" si="4">E15*F15</f>
        <v>32</v>
      </c>
      <c r="H15" s="32"/>
      <c r="I15" s="18"/>
      <c r="J15" s="98"/>
      <c r="K15" s="20">
        <f t="shared" ref="K15" si="5">G15*J15</f>
        <v>0</v>
      </c>
    </row>
    <row r="16" spans="1:11" ht="13.5" customHeight="1" x14ac:dyDescent="0.25">
      <c r="A16" s="115">
        <v>4</v>
      </c>
      <c r="B16" s="116"/>
      <c r="C16" s="117" t="s">
        <v>263</v>
      </c>
      <c r="D16" s="117"/>
      <c r="E16" s="117"/>
      <c r="F16" s="117"/>
      <c r="G16" s="117"/>
      <c r="H16" s="117"/>
      <c r="I16" s="117"/>
      <c r="J16" s="118"/>
      <c r="K16" s="119">
        <f>SUM(K19:K21)</f>
        <v>0</v>
      </c>
    </row>
    <row r="17" spans="1:11" x14ac:dyDescent="0.25">
      <c r="A17" s="233" t="s">
        <v>230</v>
      </c>
      <c r="B17" s="233" t="s">
        <v>276</v>
      </c>
      <c r="C17" s="232" t="s">
        <v>220</v>
      </c>
      <c r="D17" s="232" t="s">
        <v>37</v>
      </c>
      <c r="E17" s="239" t="s">
        <v>4</v>
      </c>
      <c r="F17" s="239"/>
      <c r="G17" s="239"/>
      <c r="H17" s="239"/>
      <c r="I17" s="235" t="s">
        <v>231</v>
      </c>
      <c r="J17" s="236"/>
      <c r="K17" s="234" t="s">
        <v>259</v>
      </c>
    </row>
    <row r="18" spans="1:11" x14ac:dyDescent="0.25">
      <c r="A18" s="242"/>
      <c r="B18" s="242"/>
      <c r="C18" s="243"/>
      <c r="D18" s="243"/>
      <c r="E18" s="1" t="s">
        <v>278</v>
      </c>
      <c r="F18" s="1" t="s">
        <v>277</v>
      </c>
      <c r="G18" s="1" t="s">
        <v>16</v>
      </c>
      <c r="H18" s="1" t="s">
        <v>8</v>
      </c>
      <c r="I18" s="244"/>
      <c r="J18" s="245"/>
      <c r="K18" s="241"/>
    </row>
    <row r="19" spans="1:11" x14ac:dyDescent="0.25">
      <c r="A19" s="25" t="str">
        <f>'Tabela 2 - Instalações e etc'!A4</f>
        <v>Imóveis</v>
      </c>
      <c r="B19" s="68" t="str">
        <f>'Tabela 2 - Instalações e etc'!B4</f>
        <v>B8952</v>
      </c>
      <c r="C19" s="68" t="str">
        <f>'Tabela 2 - Instalações e etc'!C4</f>
        <v>Residencial (1,27% do C.M.C.C. - SINAPI</v>
      </c>
      <c r="D19" s="68" t="str">
        <f>'Tabela 2 - Instalações e etc'!D4</f>
        <v>R$/m² x mês</v>
      </c>
      <c r="E19" s="68">
        <v>1</v>
      </c>
      <c r="F19" s="68">
        <v>12.41</v>
      </c>
      <c r="G19" s="72">
        <f>TRUNC(32/176,4)</f>
        <v>0.18179999999999999</v>
      </c>
      <c r="H19" s="68">
        <f>TRUNC(E19*F19*G19,4)</f>
        <v>2.2561</v>
      </c>
      <c r="I19" s="68"/>
      <c r="J19" s="68"/>
      <c r="K19" s="126">
        <f t="shared" ref="K19:K21" si="6">TRUNC(I19*H19,4)</f>
        <v>0</v>
      </c>
    </row>
    <row r="20" spans="1:11" ht="15" customHeight="1" x14ac:dyDescent="0.25">
      <c r="A20" s="25" t="str">
        <f>'Tabela 2 - Instalações e etc'!A6</f>
        <v>Mobiliário</v>
      </c>
      <c r="B20" s="68" t="str">
        <f>'Tabela 2 - Instalações e etc'!B6</f>
        <v>B8954</v>
      </c>
      <c r="C20" s="68" t="str">
        <f>'Tabela 2 - Instalações e etc'!C6</f>
        <v>Residência</v>
      </c>
      <c r="D20" s="68" t="str">
        <f>'Tabela 2 - Instalações e etc'!D6</f>
        <v>R$ x ocupante/mês</v>
      </c>
      <c r="E20" s="68">
        <v>1</v>
      </c>
      <c r="F20" s="68"/>
      <c r="G20" s="72">
        <f>TRUNC(32/176,4)</f>
        <v>0.18179999999999999</v>
      </c>
      <c r="H20" s="68">
        <f>TRUNC(E20*G20,4)</f>
        <v>0.18179999999999999</v>
      </c>
      <c r="I20" s="68"/>
      <c r="J20" s="68"/>
      <c r="K20" s="126">
        <f t="shared" si="6"/>
        <v>0</v>
      </c>
    </row>
    <row r="21" spans="1:11" ht="25.5" x14ac:dyDescent="0.25">
      <c r="A21" s="85" t="str">
        <f>'Tabela 2 - Instalações e etc'!A12</f>
        <v>Custos diversos</v>
      </c>
      <c r="B21" s="127" t="str">
        <f>'Tabela 2 - Instalações e etc'!B12</f>
        <v>B8960</v>
      </c>
      <c r="C21" s="127" t="str">
        <f>'Tabela 2 - Instalações e etc'!C12</f>
        <v>Residência</v>
      </c>
      <c r="D21" s="127" t="str">
        <f>'Tabela 2 - Instalações e etc'!D12</f>
        <v>R$ x ocupante/mês</v>
      </c>
      <c r="E21" s="127">
        <v>1</v>
      </c>
      <c r="F21" s="127"/>
      <c r="G21" s="72">
        <f>TRUNC(32/176,4)</f>
        <v>0.18179999999999999</v>
      </c>
      <c r="H21" s="127">
        <f t="shared" ref="H21" si="7">TRUNC(E21*G21,4)</f>
        <v>0.18179999999999999</v>
      </c>
      <c r="I21" s="127"/>
      <c r="J21" s="127"/>
      <c r="K21" s="128">
        <f t="shared" si="6"/>
        <v>0</v>
      </c>
    </row>
    <row r="22" spans="1:11" x14ac:dyDescent="0.25">
      <c r="A22" s="26">
        <v>5</v>
      </c>
      <c r="B22" s="10"/>
      <c r="C22" s="11" t="s">
        <v>264</v>
      </c>
      <c r="D22" s="12"/>
      <c r="E22" s="12"/>
      <c r="F22" s="12"/>
      <c r="G22" s="12"/>
      <c r="H22" s="12"/>
      <c r="I22" s="12"/>
      <c r="J22" s="29"/>
      <c r="K22" s="30">
        <f>SUM(K24:K25)</f>
        <v>0</v>
      </c>
    </row>
    <row r="23" spans="1:11" x14ac:dyDescent="0.25">
      <c r="A23" s="88" t="s">
        <v>230</v>
      </c>
      <c r="B23" s="88" t="s">
        <v>276</v>
      </c>
      <c r="C23" s="89" t="s">
        <v>220</v>
      </c>
      <c r="D23" s="89" t="s">
        <v>37</v>
      </c>
      <c r="E23" s="218" t="s">
        <v>4</v>
      </c>
      <c r="F23" s="218"/>
      <c r="G23" s="218"/>
      <c r="H23" s="218"/>
      <c r="I23" s="235" t="s">
        <v>231</v>
      </c>
      <c r="J23" s="236"/>
      <c r="K23" s="90" t="s">
        <v>259</v>
      </c>
    </row>
    <row r="24" spans="1:11" x14ac:dyDescent="0.25">
      <c r="A24" s="91"/>
      <c r="B24" s="74" t="s">
        <v>288</v>
      </c>
      <c r="C24" s="74" t="s">
        <v>282</v>
      </c>
      <c r="D24" s="105" t="s">
        <v>526</v>
      </c>
      <c r="E24" s="249">
        <v>1</v>
      </c>
      <c r="F24" s="249"/>
      <c r="G24" s="249"/>
      <c r="H24" s="249"/>
      <c r="I24" s="249"/>
      <c r="J24" s="249"/>
      <c r="K24" s="92"/>
    </row>
    <row r="25" spans="1:11" x14ac:dyDescent="0.25">
      <c r="A25" s="93"/>
      <c r="B25" s="69" t="s">
        <v>289</v>
      </c>
      <c r="C25" s="69" t="s">
        <v>283</v>
      </c>
      <c r="D25" s="106" t="s">
        <v>526</v>
      </c>
      <c r="E25" s="240">
        <v>1</v>
      </c>
      <c r="F25" s="240"/>
      <c r="G25" s="240"/>
      <c r="H25" s="240"/>
      <c r="I25" s="240"/>
      <c r="J25" s="240"/>
      <c r="K25" s="94"/>
    </row>
    <row r="26" spans="1:11" ht="15" customHeight="1" x14ac:dyDescent="0.25">
      <c r="A26" s="229" t="s">
        <v>28</v>
      </c>
      <c r="B26" s="230"/>
      <c r="C26" s="230"/>
      <c r="D26" s="230"/>
      <c r="E26" s="230"/>
      <c r="F26" s="230"/>
      <c r="G26" s="230"/>
      <c r="H26" s="230"/>
      <c r="I26" s="230"/>
      <c r="J26" s="230"/>
      <c r="K26" s="107" t="e">
        <f>K6+K8+K12+K16+#REF!+K22</f>
        <v>#REF!</v>
      </c>
    </row>
    <row r="27" spans="1:11" x14ac:dyDescent="0.25">
      <c r="A27" s="231" t="s">
        <v>256</v>
      </c>
      <c r="B27" s="231"/>
      <c r="C27" s="63" t="e">
        <f>SUM(#REF!+#REF!+#REF!)</f>
        <v>#REF!</v>
      </c>
      <c r="D27" s="63" t="e">
        <f>SUM(#REF!+#REF!+#REF!)</f>
        <v>#REF!</v>
      </c>
    </row>
  </sheetData>
  <mergeCells count="35">
    <mergeCell ref="E25:H25"/>
    <mergeCell ref="I25:J25"/>
    <mergeCell ref="A26:J26"/>
    <mergeCell ref="A27:B27"/>
    <mergeCell ref="I17:J18"/>
    <mergeCell ref="A17:A18"/>
    <mergeCell ref="B17:B18"/>
    <mergeCell ref="C17:C18"/>
    <mergeCell ref="D17:D18"/>
    <mergeCell ref="K17:K18"/>
    <mergeCell ref="E23:H23"/>
    <mergeCell ref="I23:J23"/>
    <mergeCell ref="E24:H24"/>
    <mergeCell ref="I24:J24"/>
    <mergeCell ref="E17:H17"/>
    <mergeCell ref="H13:K13"/>
    <mergeCell ref="A9:A10"/>
    <mergeCell ref="B9:B10"/>
    <mergeCell ref="C9:C10"/>
    <mergeCell ref="D9:D10"/>
    <mergeCell ref="E9:G9"/>
    <mergeCell ref="H9:K9"/>
    <mergeCell ref="A13:A14"/>
    <mergeCell ref="B13:B14"/>
    <mergeCell ref="C13:C14"/>
    <mergeCell ref="D13:D14"/>
    <mergeCell ref="E13:G13"/>
    <mergeCell ref="A1:K1"/>
    <mergeCell ref="A2:K2"/>
    <mergeCell ref="A3:A4"/>
    <mergeCell ref="B3:B4"/>
    <mergeCell ref="C3:C4"/>
    <mergeCell ref="D3:D4"/>
    <mergeCell ref="E3:G3"/>
    <mergeCell ref="H3:K3"/>
  </mergeCells>
  <phoneticPr fontId="16" type="noConversion"/>
  <conditionalFormatting sqref="G7 K7">
    <cfRule type="expression" dxfId="309" priority="127">
      <formula>#REF!&gt;0</formula>
    </cfRule>
  </conditionalFormatting>
  <conditionalFormatting sqref="G11:K11">
    <cfRule type="expression" dxfId="308" priority="121">
      <formula>$E$11&gt;0</formula>
    </cfRule>
  </conditionalFormatting>
  <conditionalFormatting sqref="A15">
    <cfRule type="expression" dxfId="307" priority="115">
      <formula>#REF!&gt;0</formula>
    </cfRule>
  </conditionalFormatting>
  <conditionalFormatting sqref="B15">
    <cfRule type="expression" dxfId="306" priority="114">
      <formula>#REF!&gt;0</formula>
    </cfRule>
  </conditionalFormatting>
  <conditionalFormatting sqref="A7:D7 H7:J7">
    <cfRule type="expression" dxfId="305" priority="113">
      <formula>$E$7&gt;0</formula>
    </cfRule>
  </conditionalFormatting>
  <conditionalFormatting sqref="A11:D11">
    <cfRule type="expression" dxfId="304" priority="99">
      <formula>$E$11&gt;0</formula>
    </cfRule>
  </conditionalFormatting>
  <conditionalFormatting sqref="E15:K15">
    <cfRule type="expression" dxfId="303" priority="97">
      <formula>$E$15&gt;0</formula>
    </cfRule>
  </conditionalFormatting>
  <conditionalFormatting sqref="C15">
    <cfRule type="expression" dxfId="302" priority="94">
      <formula>$E$15&gt;0</formula>
    </cfRule>
  </conditionalFormatting>
  <conditionalFormatting sqref="E25:K25">
    <cfRule type="expression" dxfId="301" priority="89">
      <formula>$E$25&gt;0</formula>
    </cfRule>
  </conditionalFormatting>
  <conditionalFormatting sqref="A24:C24 E24:K24">
    <cfRule type="expression" dxfId="300" priority="79">
      <formula>$E$24&gt;0</formula>
    </cfRule>
  </conditionalFormatting>
  <conditionalFormatting sqref="A25:C25">
    <cfRule type="expression" dxfId="299" priority="78">
      <formula>$E$25&gt;0</formula>
    </cfRule>
  </conditionalFormatting>
  <conditionalFormatting sqref="E11">
    <cfRule type="expression" dxfId="298" priority="67">
      <formula>#REF!&gt;0</formula>
    </cfRule>
  </conditionalFormatting>
  <conditionalFormatting sqref="D15">
    <cfRule type="expression" dxfId="297" priority="63">
      <formula>#REF!&gt;0</formula>
    </cfRule>
  </conditionalFormatting>
  <conditionalFormatting sqref="A19:F19 H19:K19">
    <cfRule type="expression" dxfId="296" priority="58">
      <formula>$E$19&gt;0</formula>
    </cfRule>
  </conditionalFormatting>
  <conditionalFormatting sqref="H20:K20">
    <cfRule type="expression" dxfId="295" priority="57">
      <formula>$E$20&gt;0</formula>
    </cfRule>
  </conditionalFormatting>
  <conditionalFormatting sqref="A20:F20">
    <cfRule type="expression" dxfId="294" priority="56">
      <formula>$E$20&gt;0</formula>
    </cfRule>
  </conditionalFormatting>
  <conditionalFormatting sqref="H21:K21">
    <cfRule type="expression" dxfId="293" priority="55">
      <formula>$E$21&gt;0</formula>
    </cfRule>
  </conditionalFormatting>
  <conditionalFormatting sqref="A21:F21">
    <cfRule type="expression" dxfId="292" priority="54">
      <formula>$E$21&gt;0</formula>
    </cfRule>
  </conditionalFormatting>
  <conditionalFormatting sqref="D24">
    <cfRule type="expression" dxfId="291" priority="53">
      <formula>#REF!&gt;0</formula>
    </cfRule>
  </conditionalFormatting>
  <conditionalFormatting sqref="D25">
    <cfRule type="expression" dxfId="290" priority="52">
      <formula>#REF!&gt;0</formula>
    </cfRule>
  </conditionalFormatting>
  <conditionalFormatting sqref="E7:F7">
    <cfRule type="expression" dxfId="289" priority="39">
      <formula>#REF!&gt;0</formula>
    </cfRule>
  </conditionalFormatting>
  <conditionalFormatting sqref="F11">
    <cfRule type="expression" dxfId="288" priority="38">
      <formula>#REF!&gt;0</formula>
    </cfRule>
  </conditionalFormatting>
  <conditionalFormatting sqref="G19">
    <cfRule type="expression" dxfId="287" priority="37">
      <formula>#REF!&gt;0</formula>
    </cfRule>
  </conditionalFormatting>
  <conditionalFormatting sqref="G20">
    <cfRule type="expression" dxfId="286" priority="2">
      <formula>#REF!&gt;0</formula>
    </cfRule>
  </conditionalFormatting>
  <conditionalFormatting sqref="G21">
    <cfRule type="expression" dxfId="285" priority="1">
      <formula>#REF!&gt;0</formula>
    </cfRule>
  </conditionalFormatting>
  <conditionalFormatting sqref="B7">
    <cfRule type="expression" dxfId="284" priority="172">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F8798-29A3-4BA0-AD8D-7A6114D9E99C}">
  <sheetPr codeName="Planilha12"/>
  <dimension ref="A1:K26"/>
  <sheetViews>
    <sheetView topLeftCell="A9" workbookViewId="0">
      <selection activeCell="I19" sqref="I19:I2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489</v>
      </c>
      <c r="B1" s="223"/>
      <c r="C1" s="223"/>
      <c r="D1" s="223"/>
      <c r="E1" s="223"/>
      <c r="F1" s="223"/>
      <c r="G1" s="223"/>
      <c r="H1" s="223"/>
      <c r="I1" s="223"/>
      <c r="J1" s="223"/>
      <c r="K1" s="224"/>
    </row>
    <row r="2" spans="1:11" x14ac:dyDescent="0.25">
      <c r="A2" s="222" t="s">
        <v>523</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Sheet1!A55</f>
        <v>P8081</v>
      </c>
      <c r="C7" s="69" t="str">
        <f>Sheet1!B55</f>
        <v>Geólogo pleno</v>
      </c>
      <c r="D7" s="70" t="str">
        <f>Sheet1!C55</f>
        <v>mês</v>
      </c>
      <c r="E7" s="129">
        <v>1</v>
      </c>
      <c r="F7" s="212">
        <f>TRUNC(56/176,4)</f>
        <v>0.31809999999999999</v>
      </c>
      <c r="G7" s="64">
        <f t="shared" ref="G7" si="0">TRUNC(E7*F7,4)</f>
        <v>0.31809999999999999</v>
      </c>
      <c r="H7" s="65"/>
      <c r="I7" s="65"/>
      <c r="J7" s="95"/>
      <c r="K7" s="66">
        <f t="shared" ref="K7" si="1">TRUNC(G7*J7,4)</f>
        <v>0</v>
      </c>
    </row>
    <row r="8" spans="1:11" ht="13.5" customHeight="1" x14ac:dyDescent="0.25">
      <c r="A8" s="26" t="s">
        <v>19</v>
      </c>
      <c r="B8" s="104"/>
      <c r="C8" s="11" t="s">
        <v>20</v>
      </c>
      <c r="D8" s="12"/>
      <c r="E8" s="28"/>
      <c r="F8" s="12"/>
      <c r="G8" s="12"/>
      <c r="H8" s="12"/>
      <c r="I8" s="12"/>
      <c r="J8" s="29"/>
      <c r="K8" s="30">
        <f>SUM(K11:K11)</f>
        <v>0</v>
      </c>
    </row>
    <row r="9" spans="1:11" x14ac:dyDescent="0.25">
      <c r="A9" s="218" t="s">
        <v>0</v>
      </c>
      <c r="B9" s="218" t="s">
        <v>1</v>
      </c>
      <c r="C9" s="218" t="s">
        <v>220</v>
      </c>
      <c r="D9" s="220" t="s">
        <v>37</v>
      </c>
      <c r="E9" s="215" t="s">
        <v>4</v>
      </c>
      <c r="F9" s="216"/>
      <c r="G9" s="216"/>
      <c r="H9" s="215" t="s">
        <v>258</v>
      </c>
      <c r="I9" s="216"/>
      <c r="J9" s="216"/>
      <c r="K9" s="217"/>
    </row>
    <row r="10" spans="1:11" x14ac:dyDescent="0.25">
      <c r="A10" s="219"/>
      <c r="B10" s="219"/>
      <c r="C10" s="219"/>
      <c r="D10" s="221"/>
      <c r="E10" s="1" t="s">
        <v>262</v>
      </c>
      <c r="F10" s="2" t="s">
        <v>261</v>
      </c>
      <c r="G10" s="1" t="s">
        <v>8</v>
      </c>
      <c r="H10" s="1" t="s">
        <v>221</v>
      </c>
      <c r="I10" s="1" t="s">
        <v>222</v>
      </c>
      <c r="J10" s="1" t="s">
        <v>260</v>
      </c>
      <c r="K10" s="1" t="s">
        <v>259</v>
      </c>
    </row>
    <row r="11" spans="1:11" x14ac:dyDescent="0.25">
      <c r="A11" s="25"/>
      <c r="B11" s="84" t="str">
        <f>'Tabela 1 - Veículos'!A4</f>
        <v>E8891</v>
      </c>
      <c r="C11" s="84" t="str">
        <f>'Tabela 1 - Veículos'!B4</f>
        <v>Veículo leve - tipo  pick up 4 x 4 - (sem motorista)</v>
      </c>
      <c r="D11" s="84" t="str">
        <f>'Tabela 1 - Veículos'!C4</f>
        <v>hora</v>
      </c>
      <c r="E11" s="71">
        <v>1</v>
      </c>
      <c r="F11" s="72">
        <v>32</v>
      </c>
      <c r="G11" s="64">
        <f t="shared" ref="G11" si="2">E11*F11</f>
        <v>32</v>
      </c>
      <c r="H11" s="84"/>
      <c r="I11" s="84"/>
      <c r="J11" s="95"/>
      <c r="K11" s="66">
        <f t="shared" ref="K11" si="3">J11*G11</f>
        <v>0</v>
      </c>
    </row>
    <row r="12" spans="1:11" ht="15" customHeight="1" x14ac:dyDescent="0.25">
      <c r="A12" s="26" t="s">
        <v>22</v>
      </c>
      <c r="B12" s="27"/>
      <c r="C12" s="87" t="s">
        <v>23</v>
      </c>
      <c r="D12" s="12"/>
      <c r="E12" s="12"/>
      <c r="F12" s="12"/>
      <c r="G12" s="12"/>
      <c r="H12" s="12"/>
      <c r="I12" s="12"/>
      <c r="J12" s="29"/>
      <c r="K12" s="30">
        <f>SUM(K15:K15)</f>
        <v>0</v>
      </c>
    </row>
    <row r="13" spans="1:11" x14ac:dyDescent="0.25">
      <c r="A13" s="218" t="s">
        <v>0</v>
      </c>
      <c r="B13" s="218" t="s">
        <v>1</v>
      </c>
      <c r="C13" s="218" t="s">
        <v>220</v>
      </c>
      <c r="D13" s="220" t="s">
        <v>37</v>
      </c>
      <c r="E13" s="227" t="s">
        <v>4</v>
      </c>
      <c r="F13" s="228"/>
      <c r="G13" s="228"/>
      <c r="H13" s="215" t="s">
        <v>258</v>
      </c>
      <c r="I13" s="216"/>
      <c r="J13" s="216"/>
      <c r="K13" s="217"/>
    </row>
    <row r="14" spans="1:11" x14ac:dyDescent="0.25">
      <c r="A14" s="225"/>
      <c r="B14" s="225"/>
      <c r="C14" s="225"/>
      <c r="D14" s="226"/>
      <c r="E14" s="2" t="s">
        <v>262</v>
      </c>
      <c r="F14" s="2" t="s">
        <v>261</v>
      </c>
      <c r="G14" s="2" t="s">
        <v>8</v>
      </c>
      <c r="H14" s="2" t="s">
        <v>221</v>
      </c>
      <c r="I14" s="2" t="s">
        <v>222</v>
      </c>
      <c r="J14" s="2" t="s">
        <v>260</v>
      </c>
      <c r="K14" s="2" t="s">
        <v>259</v>
      </c>
    </row>
    <row r="15" spans="1:11" x14ac:dyDescent="0.25">
      <c r="A15" s="31" t="s">
        <v>336</v>
      </c>
      <c r="B15" s="17" t="s">
        <v>272</v>
      </c>
      <c r="C15" s="16" t="s">
        <v>266</v>
      </c>
      <c r="D15" s="17" t="s">
        <v>225</v>
      </c>
      <c r="E15" s="18">
        <v>1</v>
      </c>
      <c r="F15" s="17">
        <v>32</v>
      </c>
      <c r="G15" s="19">
        <f t="shared" ref="G15" si="4">E15*F15</f>
        <v>32</v>
      </c>
      <c r="H15" s="32"/>
      <c r="I15" s="18"/>
      <c r="J15" s="98"/>
      <c r="K15" s="20">
        <f t="shared" ref="K15" si="5">G15*J15</f>
        <v>0</v>
      </c>
    </row>
    <row r="16" spans="1:11" ht="13.5" customHeight="1" x14ac:dyDescent="0.25">
      <c r="A16" s="115">
        <v>4</v>
      </c>
      <c r="B16" s="116"/>
      <c r="C16" s="117" t="s">
        <v>263</v>
      </c>
      <c r="D16" s="117"/>
      <c r="E16" s="117"/>
      <c r="F16" s="117"/>
      <c r="G16" s="117"/>
      <c r="H16" s="117"/>
      <c r="I16" s="117"/>
      <c r="J16" s="118"/>
      <c r="K16" s="119">
        <f>SUM(K19:K21)</f>
        <v>0</v>
      </c>
    </row>
    <row r="17" spans="1:11" x14ac:dyDescent="0.25">
      <c r="A17" s="233" t="s">
        <v>230</v>
      </c>
      <c r="B17" s="233" t="s">
        <v>276</v>
      </c>
      <c r="C17" s="232" t="s">
        <v>220</v>
      </c>
      <c r="D17" s="232" t="s">
        <v>37</v>
      </c>
      <c r="E17" s="239" t="s">
        <v>4</v>
      </c>
      <c r="F17" s="239"/>
      <c r="G17" s="239"/>
      <c r="H17" s="239"/>
      <c r="I17" s="235" t="s">
        <v>231</v>
      </c>
      <c r="J17" s="236"/>
      <c r="K17" s="234" t="s">
        <v>259</v>
      </c>
    </row>
    <row r="18" spans="1:11" x14ac:dyDescent="0.25">
      <c r="A18" s="242"/>
      <c r="B18" s="242"/>
      <c r="C18" s="243"/>
      <c r="D18" s="243"/>
      <c r="E18" s="1" t="s">
        <v>278</v>
      </c>
      <c r="F18" s="1" t="s">
        <v>277</v>
      </c>
      <c r="G18" s="1" t="s">
        <v>16</v>
      </c>
      <c r="H18" s="1" t="s">
        <v>8</v>
      </c>
      <c r="I18" s="244"/>
      <c r="J18" s="245"/>
      <c r="K18" s="241"/>
    </row>
    <row r="19" spans="1:11" x14ac:dyDescent="0.25">
      <c r="A19" s="25" t="str">
        <f>'Tabela 2 - Instalações e etc'!A4</f>
        <v>Imóveis</v>
      </c>
      <c r="B19" s="68" t="str">
        <f>'Tabela 2 - Instalações e etc'!B4</f>
        <v>B8952</v>
      </c>
      <c r="C19" s="68" t="str">
        <f>'Tabela 2 - Instalações e etc'!C4</f>
        <v>Residencial (1,27% do C.M.C.C. - SINAPI</v>
      </c>
      <c r="D19" s="68" t="str">
        <f>'Tabela 2 - Instalações e etc'!D4</f>
        <v>R$/m² x mês</v>
      </c>
      <c r="E19" s="68">
        <v>1</v>
      </c>
      <c r="F19" s="68">
        <v>12.41</v>
      </c>
      <c r="G19" s="72">
        <f>TRUNC(32/176,4)</f>
        <v>0.18179999999999999</v>
      </c>
      <c r="H19" s="68">
        <f>TRUNC(E19*F19*G19,4)</f>
        <v>2.2561</v>
      </c>
      <c r="I19" s="68"/>
      <c r="J19" s="68"/>
      <c r="K19" s="126">
        <f t="shared" ref="K19:K21" si="6">TRUNC(I19*H19,4)</f>
        <v>0</v>
      </c>
    </row>
    <row r="20" spans="1:11" ht="15" customHeight="1" x14ac:dyDescent="0.25">
      <c r="A20" s="25" t="str">
        <f>'Tabela 2 - Instalações e etc'!A6</f>
        <v>Mobiliário</v>
      </c>
      <c r="B20" s="68" t="str">
        <f>'Tabela 2 - Instalações e etc'!B6</f>
        <v>B8954</v>
      </c>
      <c r="C20" s="68" t="str">
        <f>'Tabela 2 - Instalações e etc'!C6</f>
        <v>Residência</v>
      </c>
      <c r="D20" s="68" t="str">
        <f>'Tabela 2 - Instalações e etc'!D6</f>
        <v>R$ x ocupante/mês</v>
      </c>
      <c r="E20" s="68">
        <v>1</v>
      </c>
      <c r="F20" s="68"/>
      <c r="G20" s="72">
        <f>TRUNC(32/176,4)</f>
        <v>0.18179999999999999</v>
      </c>
      <c r="H20" s="68">
        <f>TRUNC(E20*G20,4)</f>
        <v>0.18179999999999999</v>
      </c>
      <c r="I20" s="68"/>
      <c r="J20" s="68"/>
      <c r="K20" s="126">
        <f t="shared" si="6"/>
        <v>0</v>
      </c>
    </row>
    <row r="21" spans="1:11" ht="25.5" x14ac:dyDescent="0.25">
      <c r="A21" s="85" t="str">
        <f>'Tabela 2 - Instalações e etc'!A12</f>
        <v>Custos diversos</v>
      </c>
      <c r="B21" s="127" t="str">
        <f>'Tabela 2 - Instalações e etc'!B12</f>
        <v>B8960</v>
      </c>
      <c r="C21" s="127" t="str">
        <f>'Tabela 2 - Instalações e etc'!C12</f>
        <v>Residência</v>
      </c>
      <c r="D21" s="127" t="str">
        <f>'Tabela 2 - Instalações e etc'!D12</f>
        <v>R$ x ocupante/mês</v>
      </c>
      <c r="E21" s="127">
        <v>1</v>
      </c>
      <c r="F21" s="127"/>
      <c r="G21" s="72">
        <f>TRUNC(32/176,4)</f>
        <v>0.18179999999999999</v>
      </c>
      <c r="H21" s="127">
        <f t="shared" ref="H21" si="7">TRUNC(E21*G21,4)</f>
        <v>0.18179999999999999</v>
      </c>
      <c r="I21" s="127"/>
      <c r="J21" s="127"/>
      <c r="K21" s="128">
        <f t="shared" si="6"/>
        <v>0</v>
      </c>
    </row>
    <row r="22" spans="1:11" x14ac:dyDescent="0.25">
      <c r="A22" s="26">
        <v>5</v>
      </c>
      <c r="B22" s="10"/>
      <c r="C22" s="11" t="s">
        <v>264</v>
      </c>
      <c r="D22" s="12"/>
      <c r="E22" s="12"/>
      <c r="F22" s="12"/>
      <c r="G22" s="12"/>
      <c r="H22" s="12"/>
      <c r="I22" s="12"/>
      <c r="J22" s="29"/>
      <c r="K22" s="30">
        <f>SUM(K24:K24)</f>
        <v>0</v>
      </c>
    </row>
    <row r="23" spans="1:11" x14ac:dyDescent="0.25">
      <c r="A23" s="88" t="s">
        <v>230</v>
      </c>
      <c r="B23" s="88" t="s">
        <v>276</v>
      </c>
      <c r="C23" s="89" t="s">
        <v>220</v>
      </c>
      <c r="D23" s="89" t="s">
        <v>37</v>
      </c>
      <c r="E23" s="218" t="s">
        <v>4</v>
      </c>
      <c r="F23" s="218"/>
      <c r="G23" s="218"/>
      <c r="H23" s="218"/>
      <c r="I23" s="235" t="s">
        <v>231</v>
      </c>
      <c r="J23" s="236"/>
      <c r="K23" s="90" t="s">
        <v>259</v>
      </c>
    </row>
    <row r="24" spans="1:11" x14ac:dyDescent="0.25">
      <c r="A24" s="91"/>
      <c r="B24" s="74" t="s">
        <v>288</v>
      </c>
      <c r="C24" s="74" t="s">
        <v>282</v>
      </c>
      <c r="D24" s="105" t="s">
        <v>526</v>
      </c>
      <c r="E24" s="249">
        <v>1</v>
      </c>
      <c r="F24" s="249"/>
      <c r="G24" s="249"/>
      <c r="H24" s="249"/>
      <c r="I24" s="249"/>
      <c r="J24" s="249"/>
      <c r="K24" s="92"/>
    </row>
    <row r="25" spans="1:11" ht="15" customHeight="1" x14ac:dyDescent="0.25">
      <c r="A25" s="229" t="s">
        <v>28</v>
      </c>
      <c r="B25" s="230"/>
      <c r="C25" s="230"/>
      <c r="D25" s="230"/>
      <c r="E25" s="230"/>
      <c r="F25" s="230"/>
      <c r="G25" s="230"/>
      <c r="H25" s="230"/>
      <c r="I25" s="230"/>
      <c r="J25" s="230"/>
      <c r="K25" s="107" t="e">
        <f>K6+K8+K12+K16+#REF!+K22</f>
        <v>#REF!</v>
      </c>
    </row>
    <row r="26" spans="1:11" x14ac:dyDescent="0.25">
      <c r="A26" s="231" t="s">
        <v>256</v>
      </c>
      <c r="B26" s="231"/>
      <c r="C26" s="63" t="e">
        <f>SUM(#REF!+#REF!+#REF!)</f>
        <v>#REF!</v>
      </c>
      <c r="D26" s="63" t="e">
        <f>SUM(#REF!+#REF!+#REF!)</f>
        <v>#REF!</v>
      </c>
    </row>
  </sheetData>
  <mergeCells count="33">
    <mergeCell ref="A25:J25"/>
    <mergeCell ref="A26:B26"/>
    <mergeCell ref="I17:J18"/>
    <mergeCell ref="K17:K18"/>
    <mergeCell ref="E23:H23"/>
    <mergeCell ref="I23:J23"/>
    <mergeCell ref="E24:H24"/>
    <mergeCell ref="I24:J24"/>
    <mergeCell ref="A17:A18"/>
    <mergeCell ref="B17:B18"/>
    <mergeCell ref="C17:C18"/>
    <mergeCell ref="D17:D18"/>
    <mergeCell ref="E17:H17"/>
    <mergeCell ref="H13:K13"/>
    <mergeCell ref="A9:A10"/>
    <mergeCell ref="B9:B10"/>
    <mergeCell ref="C9:C10"/>
    <mergeCell ref="D9:D10"/>
    <mergeCell ref="E9:G9"/>
    <mergeCell ref="H9:K9"/>
    <mergeCell ref="A13:A14"/>
    <mergeCell ref="B13:B14"/>
    <mergeCell ref="C13:C14"/>
    <mergeCell ref="D13:D14"/>
    <mergeCell ref="E13:G13"/>
    <mergeCell ref="A1:K1"/>
    <mergeCell ref="A2:K2"/>
    <mergeCell ref="A3:A4"/>
    <mergeCell ref="B3:B4"/>
    <mergeCell ref="C3:C4"/>
    <mergeCell ref="D3:D4"/>
    <mergeCell ref="E3:G3"/>
    <mergeCell ref="H3:K3"/>
  </mergeCells>
  <phoneticPr fontId="16" type="noConversion"/>
  <conditionalFormatting sqref="G7 K7">
    <cfRule type="expression" dxfId="283" priority="144">
      <formula>#REF!&gt;0</formula>
    </cfRule>
  </conditionalFormatting>
  <conditionalFormatting sqref="G11:K11">
    <cfRule type="expression" dxfId="282" priority="138">
      <formula>$E$11&gt;0</formula>
    </cfRule>
  </conditionalFormatting>
  <conditionalFormatting sqref="A15">
    <cfRule type="expression" dxfId="281" priority="132">
      <formula>#REF!&gt;0</formula>
    </cfRule>
  </conditionalFormatting>
  <conditionalFormatting sqref="B15">
    <cfRule type="expression" dxfId="280" priority="131">
      <formula>#REF!&gt;0</formula>
    </cfRule>
  </conditionalFormatting>
  <conditionalFormatting sqref="A7:D7 H7:J7">
    <cfRule type="expression" dxfId="279" priority="130">
      <formula>$E$7&gt;0</formula>
    </cfRule>
  </conditionalFormatting>
  <conditionalFormatting sqref="A11:D11">
    <cfRule type="expression" dxfId="278" priority="116">
      <formula>$E$11&gt;0</formula>
    </cfRule>
  </conditionalFormatting>
  <conditionalFormatting sqref="G15:K15">
    <cfRule type="expression" dxfId="277" priority="114">
      <formula>$E$15&gt;0</formula>
    </cfRule>
  </conditionalFormatting>
  <conditionalFormatting sqref="C15">
    <cfRule type="expression" dxfId="276" priority="111">
      <formula>$E$15&gt;0</formula>
    </cfRule>
  </conditionalFormatting>
  <conditionalFormatting sqref="A24:C24 E24:K24">
    <cfRule type="expression" dxfId="275" priority="96">
      <formula>$E$24&gt;0</formula>
    </cfRule>
  </conditionalFormatting>
  <conditionalFormatting sqref="D15">
    <cfRule type="expression" dxfId="274" priority="80">
      <formula>#REF!&gt;0</formula>
    </cfRule>
  </conditionalFormatting>
  <conditionalFormatting sqref="A19:D19 H19:K19">
    <cfRule type="expression" dxfId="273" priority="75">
      <formula>$E$19&gt;0</formula>
    </cfRule>
  </conditionalFormatting>
  <conditionalFormatting sqref="H20:K20">
    <cfRule type="expression" dxfId="272" priority="74">
      <formula>$E$20&gt;0</formula>
    </cfRule>
  </conditionalFormatting>
  <conditionalFormatting sqref="A20:F20">
    <cfRule type="expression" dxfId="271" priority="73">
      <formula>$E$20&gt;0</formula>
    </cfRule>
  </conditionalFormatting>
  <conditionalFormatting sqref="H21:K21">
    <cfRule type="expression" dxfId="270" priority="72">
      <formula>$E$21&gt;0</formula>
    </cfRule>
  </conditionalFormatting>
  <conditionalFormatting sqref="A21:F21">
    <cfRule type="expression" dxfId="269" priority="71">
      <formula>$E$21&gt;0</formula>
    </cfRule>
  </conditionalFormatting>
  <conditionalFormatting sqref="D24">
    <cfRule type="expression" dxfId="268" priority="70">
      <formula>#REF!&gt;0</formula>
    </cfRule>
  </conditionalFormatting>
  <conditionalFormatting sqref="E11">
    <cfRule type="expression" dxfId="267" priority="42">
      <formula>#REF!&gt;0</formula>
    </cfRule>
  </conditionalFormatting>
  <conditionalFormatting sqref="F11">
    <cfRule type="expression" dxfId="266" priority="41">
      <formula>#REF!&gt;0</formula>
    </cfRule>
  </conditionalFormatting>
  <conditionalFormatting sqref="E15:F15">
    <cfRule type="expression" dxfId="265" priority="40">
      <formula>$E$15&gt;0</formula>
    </cfRule>
  </conditionalFormatting>
  <conditionalFormatting sqref="E19:F19">
    <cfRule type="expression" dxfId="264" priority="39">
      <formula>$E$19&gt;0</formula>
    </cfRule>
  </conditionalFormatting>
  <conditionalFormatting sqref="G19">
    <cfRule type="expression" dxfId="263" priority="38">
      <formula>#REF!&gt;0</formula>
    </cfRule>
  </conditionalFormatting>
  <conditionalFormatting sqref="E7:F7">
    <cfRule type="expression" dxfId="262" priority="3">
      <formula>#REF!&gt;0</formula>
    </cfRule>
  </conditionalFormatting>
  <conditionalFormatting sqref="G20">
    <cfRule type="expression" dxfId="261" priority="2">
      <formula>#REF!&gt;0</formula>
    </cfRule>
  </conditionalFormatting>
  <conditionalFormatting sqref="G21">
    <cfRule type="expression" dxfId="260" priority="1">
      <formula>#REF!&gt;0</formula>
    </cfRule>
  </conditionalFormatting>
  <conditionalFormatting sqref="B7">
    <cfRule type="expression" dxfId="259" priority="17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126B2-DF31-47B0-A309-165FB7AB3EFC}">
  <sheetPr codeName="Planilha13"/>
  <dimension ref="A1:K26"/>
  <sheetViews>
    <sheetView topLeftCell="A10" workbookViewId="0">
      <selection activeCell="I19" sqref="I19:I2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499</v>
      </c>
      <c r="B1" s="223"/>
      <c r="C1" s="223"/>
      <c r="D1" s="223"/>
      <c r="E1" s="223"/>
      <c r="F1" s="223"/>
      <c r="G1" s="223"/>
      <c r="H1" s="223"/>
      <c r="I1" s="223"/>
      <c r="J1" s="223"/>
      <c r="K1" s="224"/>
    </row>
    <row r="2" spans="1:11" x14ac:dyDescent="0.25">
      <c r="A2" s="222" t="s">
        <v>525</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Sheet1!A39</f>
        <v>P8057</v>
      </c>
      <c r="C7" s="69" t="str">
        <f>Sheet1!B39</f>
        <v>Engenheiro ambiental júnior</v>
      </c>
      <c r="D7" s="70" t="str">
        <f>Sheet1!C39</f>
        <v>mês</v>
      </c>
      <c r="E7" s="71">
        <v>1</v>
      </c>
      <c r="F7" s="212">
        <f>TRUNC(56/176,4)</f>
        <v>0.31809999999999999</v>
      </c>
      <c r="G7" s="64">
        <f t="shared" ref="G7" si="0">TRUNC(E7*F7,4)</f>
        <v>0.31809999999999999</v>
      </c>
      <c r="H7" s="65"/>
      <c r="I7" s="65"/>
      <c r="J7" s="95"/>
      <c r="K7" s="66">
        <f t="shared" ref="K7" si="1">TRUNC(G7*J7,4)</f>
        <v>0</v>
      </c>
    </row>
    <row r="8" spans="1:11" ht="13.5" customHeight="1" x14ac:dyDescent="0.25">
      <c r="A8" s="26" t="s">
        <v>19</v>
      </c>
      <c r="B8" s="104"/>
      <c r="C8" s="11" t="s">
        <v>20</v>
      </c>
      <c r="D8" s="12"/>
      <c r="E8" s="28"/>
      <c r="F8" s="12"/>
      <c r="G8" s="12"/>
      <c r="H8" s="12"/>
      <c r="I8" s="12"/>
      <c r="J8" s="29"/>
      <c r="K8" s="30">
        <f>SUM(K11:K11)</f>
        <v>0</v>
      </c>
    </row>
    <row r="9" spans="1:11" x14ac:dyDescent="0.25">
      <c r="A9" s="218" t="s">
        <v>0</v>
      </c>
      <c r="B9" s="218" t="s">
        <v>1</v>
      </c>
      <c r="C9" s="218" t="s">
        <v>220</v>
      </c>
      <c r="D9" s="220" t="s">
        <v>37</v>
      </c>
      <c r="E9" s="215" t="s">
        <v>4</v>
      </c>
      <c r="F9" s="216"/>
      <c r="G9" s="216"/>
      <c r="H9" s="215" t="s">
        <v>258</v>
      </c>
      <c r="I9" s="216"/>
      <c r="J9" s="216"/>
      <c r="K9" s="217"/>
    </row>
    <row r="10" spans="1:11" x14ac:dyDescent="0.25">
      <c r="A10" s="219"/>
      <c r="B10" s="219"/>
      <c r="C10" s="219"/>
      <c r="D10" s="221"/>
      <c r="E10" s="1" t="s">
        <v>262</v>
      </c>
      <c r="F10" s="2" t="s">
        <v>261</v>
      </c>
      <c r="G10" s="1" t="s">
        <v>8</v>
      </c>
      <c r="H10" s="1" t="s">
        <v>221</v>
      </c>
      <c r="I10" s="1" t="s">
        <v>222</v>
      </c>
      <c r="J10" s="1" t="s">
        <v>260</v>
      </c>
      <c r="K10" s="1" t="s">
        <v>259</v>
      </c>
    </row>
    <row r="11" spans="1:11" x14ac:dyDescent="0.25">
      <c r="A11" s="25"/>
      <c r="B11" s="84" t="str">
        <f>'Tabela 1 - Veículos'!A4</f>
        <v>E8891</v>
      </c>
      <c r="C11" s="84" t="str">
        <f>'Tabela 1 - Veículos'!B4</f>
        <v>Veículo leve - tipo  pick up 4 x 4 - (sem motorista)</v>
      </c>
      <c r="D11" s="84" t="str">
        <f>'Tabela 1 - Veículos'!C4</f>
        <v>hora</v>
      </c>
      <c r="E11" s="129">
        <v>1</v>
      </c>
      <c r="F11" s="72">
        <v>32</v>
      </c>
      <c r="G11" s="64">
        <f t="shared" ref="G11" si="2">E11*F11</f>
        <v>32</v>
      </c>
      <c r="H11" s="84"/>
      <c r="I11" s="84"/>
      <c r="J11" s="95"/>
      <c r="K11" s="66">
        <f t="shared" ref="K11" si="3">J11*G11</f>
        <v>0</v>
      </c>
    </row>
    <row r="12" spans="1:11" ht="15" customHeight="1" x14ac:dyDescent="0.25">
      <c r="A12" s="26" t="s">
        <v>22</v>
      </c>
      <c r="B12" s="27"/>
      <c r="C12" s="87" t="s">
        <v>23</v>
      </c>
      <c r="D12" s="12"/>
      <c r="E12" s="12"/>
      <c r="F12" s="12"/>
      <c r="G12" s="12"/>
      <c r="H12" s="12"/>
      <c r="I12" s="12"/>
      <c r="J12" s="29"/>
      <c r="K12" s="30">
        <f>SUM(K15:K15)</f>
        <v>0</v>
      </c>
    </row>
    <row r="13" spans="1:11" x14ac:dyDescent="0.25">
      <c r="A13" s="218" t="s">
        <v>0</v>
      </c>
      <c r="B13" s="218" t="s">
        <v>1</v>
      </c>
      <c r="C13" s="218" t="s">
        <v>220</v>
      </c>
      <c r="D13" s="220" t="s">
        <v>37</v>
      </c>
      <c r="E13" s="227" t="s">
        <v>4</v>
      </c>
      <c r="F13" s="228"/>
      <c r="G13" s="228"/>
      <c r="H13" s="215" t="s">
        <v>258</v>
      </c>
      <c r="I13" s="216"/>
      <c r="J13" s="216"/>
      <c r="K13" s="217"/>
    </row>
    <row r="14" spans="1:11" x14ac:dyDescent="0.25">
      <c r="A14" s="225"/>
      <c r="B14" s="225"/>
      <c r="C14" s="225"/>
      <c r="D14" s="226"/>
      <c r="E14" s="2" t="s">
        <v>262</v>
      </c>
      <c r="F14" s="2" t="s">
        <v>261</v>
      </c>
      <c r="G14" s="2" t="s">
        <v>8</v>
      </c>
      <c r="H14" s="2" t="s">
        <v>221</v>
      </c>
      <c r="I14" s="2" t="s">
        <v>222</v>
      </c>
      <c r="J14" s="2" t="s">
        <v>260</v>
      </c>
      <c r="K14" s="2" t="s">
        <v>259</v>
      </c>
    </row>
    <row r="15" spans="1:11" x14ac:dyDescent="0.25">
      <c r="A15" s="31" t="s">
        <v>336</v>
      </c>
      <c r="B15" s="17" t="s">
        <v>272</v>
      </c>
      <c r="C15" s="16" t="s">
        <v>266</v>
      </c>
      <c r="D15" s="17" t="s">
        <v>225</v>
      </c>
      <c r="E15" s="18">
        <v>1</v>
      </c>
      <c r="F15" s="72">
        <v>32</v>
      </c>
      <c r="G15" s="19">
        <f t="shared" ref="G15" si="4">E15*F15</f>
        <v>32</v>
      </c>
      <c r="H15" s="32"/>
      <c r="I15" s="18"/>
      <c r="J15" s="98"/>
      <c r="K15" s="20">
        <f t="shared" ref="K15" si="5">G15*J15</f>
        <v>0</v>
      </c>
    </row>
    <row r="16" spans="1:11" ht="13.5" customHeight="1" x14ac:dyDescent="0.25">
      <c r="A16" s="115">
        <v>4</v>
      </c>
      <c r="B16" s="116"/>
      <c r="C16" s="117" t="s">
        <v>263</v>
      </c>
      <c r="D16" s="117"/>
      <c r="E16" s="117"/>
      <c r="F16" s="117"/>
      <c r="G16" s="117"/>
      <c r="H16" s="117"/>
      <c r="I16" s="117"/>
      <c r="J16" s="118"/>
      <c r="K16" s="119">
        <f>SUM(K19:K21)</f>
        <v>0</v>
      </c>
    </row>
    <row r="17" spans="1:11" x14ac:dyDescent="0.25">
      <c r="A17" s="233" t="s">
        <v>230</v>
      </c>
      <c r="B17" s="233" t="s">
        <v>276</v>
      </c>
      <c r="C17" s="232" t="s">
        <v>220</v>
      </c>
      <c r="D17" s="232" t="s">
        <v>37</v>
      </c>
      <c r="E17" s="239" t="s">
        <v>4</v>
      </c>
      <c r="F17" s="239"/>
      <c r="G17" s="239"/>
      <c r="H17" s="239"/>
      <c r="I17" s="235" t="s">
        <v>231</v>
      </c>
      <c r="J17" s="236"/>
      <c r="K17" s="234" t="s">
        <v>259</v>
      </c>
    </row>
    <row r="18" spans="1:11" x14ac:dyDescent="0.25">
      <c r="A18" s="242"/>
      <c r="B18" s="242"/>
      <c r="C18" s="243"/>
      <c r="D18" s="243"/>
      <c r="E18" s="1" t="s">
        <v>278</v>
      </c>
      <c r="F18" s="1" t="s">
        <v>277</v>
      </c>
      <c r="G18" s="1" t="s">
        <v>16</v>
      </c>
      <c r="H18" s="1" t="s">
        <v>8</v>
      </c>
      <c r="I18" s="244"/>
      <c r="J18" s="245"/>
      <c r="K18" s="241"/>
    </row>
    <row r="19" spans="1:11" x14ac:dyDescent="0.25">
      <c r="A19" s="25" t="str">
        <f>'Tabela 2 - Instalações e etc'!A4</f>
        <v>Imóveis</v>
      </c>
      <c r="B19" s="68" t="str">
        <f>'Tabela 2 - Instalações e etc'!B4</f>
        <v>B8952</v>
      </c>
      <c r="C19" s="68" t="str">
        <f>'Tabela 2 - Instalações e etc'!C4</f>
        <v>Residencial (1,27% do C.M.C.C. - SINAPI</v>
      </c>
      <c r="D19" s="68" t="str">
        <f>'Tabela 2 - Instalações e etc'!D4</f>
        <v>R$/m² x mês</v>
      </c>
      <c r="E19" s="68">
        <v>1</v>
      </c>
      <c r="F19" s="68">
        <v>12.41</v>
      </c>
      <c r="G19" s="72">
        <f>TRUNC(32/176,4)</f>
        <v>0.18179999999999999</v>
      </c>
      <c r="H19" s="68">
        <f>TRUNC(E19*F19*G19,4)</f>
        <v>2.2561</v>
      </c>
      <c r="I19" s="68"/>
      <c r="J19" s="68"/>
      <c r="K19" s="126">
        <f t="shared" ref="K19:K21" si="6">TRUNC(I19*H19,4)</f>
        <v>0</v>
      </c>
    </row>
    <row r="20" spans="1:11" ht="15" customHeight="1" x14ac:dyDescent="0.25">
      <c r="A20" s="25" t="str">
        <f>'Tabela 2 - Instalações e etc'!A6</f>
        <v>Mobiliário</v>
      </c>
      <c r="B20" s="68" t="str">
        <f>'Tabela 2 - Instalações e etc'!B6</f>
        <v>B8954</v>
      </c>
      <c r="C20" s="68" t="str">
        <f>'Tabela 2 - Instalações e etc'!C6</f>
        <v>Residência</v>
      </c>
      <c r="D20" s="68" t="str">
        <f>'Tabela 2 - Instalações e etc'!D6</f>
        <v>R$ x ocupante/mês</v>
      </c>
      <c r="E20" s="68">
        <v>1</v>
      </c>
      <c r="F20" s="68"/>
      <c r="G20" s="72">
        <f>TRUNC(32/176,4)</f>
        <v>0.18179999999999999</v>
      </c>
      <c r="H20" s="68">
        <f>TRUNC(E20*G20,4)</f>
        <v>0.18179999999999999</v>
      </c>
      <c r="I20" s="68"/>
      <c r="J20" s="68"/>
      <c r="K20" s="126">
        <f t="shared" si="6"/>
        <v>0</v>
      </c>
    </row>
    <row r="21" spans="1:11" ht="25.5" x14ac:dyDescent="0.25">
      <c r="A21" s="85" t="str">
        <f>'Tabela 2 - Instalações e etc'!A12</f>
        <v>Custos diversos</v>
      </c>
      <c r="B21" s="127" t="str">
        <f>'Tabela 2 - Instalações e etc'!B12</f>
        <v>B8960</v>
      </c>
      <c r="C21" s="127" t="str">
        <f>'Tabela 2 - Instalações e etc'!C12</f>
        <v>Residência</v>
      </c>
      <c r="D21" s="127" t="str">
        <f>'Tabela 2 - Instalações e etc'!D12</f>
        <v>R$ x ocupante/mês</v>
      </c>
      <c r="E21" s="127">
        <v>1</v>
      </c>
      <c r="F21" s="127"/>
      <c r="G21" s="72">
        <f>TRUNC(32/176,4)</f>
        <v>0.18179999999999999</v>
      </c>
      <c r="H21" s="127">
        <f t="shared" ref="H21" si="7">TRUNC(E21*G21,4)</f>
        <v>0.18179999999999999</v>
      </c>
      <c r="I21" s="127"/>
      <c r="J21" s="127"/>
      <c r="K21" s="128">
        <f t="shared" si="6"/>
        <v>0</v>
      </c>
    </row>
    <row r="22" spans="1:11" x14ac:dyDescent="0.25">
      <c r="A22" s="26">
        <v>5</v>
      </c>
      <c r="B22" s="10"/>
      <c r="C22" s="11" t="s">
        <v>264</v>
      </c>
      <c r="D22" s="12"/>
      <c r="E22" s="12"/>
      <c r="F22" s="12"/>
      <c r="G22" s="12"/>
      <c r="H22" s="12"/>
      <c r="I22" s="12"/>
      <c r="J22" s="29"/>
      <c r="K22" s="30">
        <f>SUM(K24:K24)</f>
        <v>0</v>
      </c>
    </row>
    <row r="23" spans="1:11" x14ac:dyDescent="0.25">
      <c r="A23" s="88" t="s">
        <v>230</v>
      </c>
      <c r="B23" s="88" t="s">
        <v>276</v>
      </c>
      <c r="C23" s="89" t="s">
        <v>220</v>
      </c>
      <c r="D23" s="89" t="s">
        <v>37</v>
      </c>
      <c r="E23" s="218" t="s">
        <v>4</v>
      </c>
      <c r="F23" s="218"/>
      <c r="G23" s="218"/>
      <c r="H23" s="218"/>
      <c r="I23" s="235" t="s">
        <v>231</v>
      </c>
      <c r="J23" s="236"/>
      <c r="K23" s="90" t="s">
        <v>259</v>
      </c>
    </row>
    <row r="24" spans="1:11" x14ac:dyDescent="0.25">
      <c r="A24" s="91"/>
      <c r="B24" s="74" t="s">
        <v>288</v>
      </c>
      <c r="C24" s="74" t="s">
        <v>282</v>
      </c>
      <c r="D24" s="105" t="s">
        <v>526</v>
      </c>
      <c r="E24" s="249">
        <v>1</v>
      </c>
      <c r="F24" s="249"/>
      <c r="G24" s="249"/>
      <c r="H24" s="249"/>
      <c r="I24" s="249"/>
      <c r="J24" s="249"/>
      <c r="K24" s="92"/>
    </row>
    <row r="25" spans="1:11" ht="15" customHeight="1" x14ac:dyDescent="0.25">
      <c r="A25" s="229" t="s">
        <v>28</v>
      </c>
      <c r="B25" s="230"/>
      <c r="C25" s="230"/>
      <c r="D25" s="230"/>
      <c r="E25" s="230"/>
      <c r="F25" s="230"/>
      <c r="G25" s="230"/>
      <c r="H25" s="230"/>
      <c r="I25" s="230"/>
      <c r="J25" s="230"/>
      <c r="K25" s="107" t="e">
        <f>K6+K8+K12+K16+#REF!+K22</f>
        <v>#REF!</v>
      </c>
    </row>
    <row r="26" spans="1:11" x14ac:dyDescent="0.25">
      <c r="A26" s="231" t="s">
        <v>256</v>
      </c>
      <c r="B26" s="231"/>
      <c r="C26" s="63" t="e">
        <f>SUM(#REF!+#REF!+#REF!)</f>
        <v>#REF!</v>
      </c>
      <c r="D26" s="63" t="e">
        <f>SUM(#REF!+#REF!+#REF!)</f>
        <v>#REF!</v>
      </c>
    </row>
  </sheetData>
  <mergeCells count="33">
    <mergeCell ref="A25:J25"/>
    <mergeCell ref="A26:B26"/>
    <mergeCell ref="I17:J18"/>
    <mergeCell ref="K17:K18"/>
    <mergeCell ref="E23:H23"/>
    <mergeCell ref="I23:J23"/>
    <mergeCell ref="E24:H24"/>
    <mergeCell ref="I24:J24"/>
    <mergeCell ref="A17:A18"/>
    <mergeCell ref="B17:B18"/>
    <mergeCell ref="C17:C18"/>
    <mergeCell ref="D17:D18"/>
    <mergeCell ref="E17:H17"/>
    <mergeCell ref="H13:K13"/>
    <mergeCell ref="A9:A10"/>
    <mergeCell ref="B9:B10"/>
    <mergeCell ref="C9:C10"/>
    <mergeCell ref="D9:D10"/>
    <mergeCell ref="E9:G9"/>
    <mergeCell ref="H9:K9"/>
    <mergeCell ref="A13:A14"/>
    <mergeCell ref="B13:B14"/>
    <mergeCell ref="C13:C14"/>
    <mergeCell ref="D13:D14"/>
    <mergeCell ref="E13:G13"/>
    <mergeCell ref="A1:K1"/>
    <mergeCell ref="A2:K2"/>
    <mergeCell ref="A3:A4"/>
    <mergeCell ref="B3:B4"/>
    <mergeCell ref="C3:C4"/>
    <mergeCell ref="D3:D4"/>
    <mergeCell ref="E3:G3"/>
    <mergeCell ref="H3:K3"/>
  </mergeCells>
  <phoneticPr fontId="16" type="noConversion"/>
  <conditionalFormatting sqref="H7:J7">
    <cfRule type="expression" dxfId="258" priority="133">
      <formula>$E$7&gt;0</formula>
    </cfRule>
  </conditionalFormatting>
  <conditionalFormatting sqref="A7:E7">
    <cfRule type="expression" dxfId="257" priority="132">
      <formula>$E$7&gt;0</formula>
    </cfRule>
  </conditionalFormatting>
  <conditionalFormatting sqref="G11:K11">
    <cfRule type="expression" dxfId="256" priority="127">
      <formula>$E$11&gt;0</formula>
    </cfRule>
  </conditionalFormatting>
  <conditionalFormatting sqref="A15">
    <cfRule type="expression" dxfId="255" priority="123">
      <formula>#REF!&gt;0</formula>
    </cfRule>
  </conditionalFormatting>
  <conditionalFormatting sqref="B15">
    <cfRule type="expression" dxfId="254" priority="122">
      <formula>#REF!&gt;0</formula>
    </cfRule>
  </conditionalFormatting>
  <conditionalFormatting sqref="E15 G15:K15">
    <cfRule type="expression" dxfId="253" priority="119">
      <formula>$E$15&gt;0</formula>
    </cfRule>
  </conditionalFormatting>
  <conditionalFormatting sqref="A11:D11">
    <cfRule type="expression" dxfId="252" priority="111">
      <formula>$E$11&gt;0</formula>
    </cfRule>
  </conditionalFormatting>
  <conditionalFormatting sqref="C15">
    <cfRule type="expression" dxfId="251" priority="106">
      <formula>$E$15&gt;0</formula>
    </cfRule>
  </conditionalFormatting>
  <conditionalFormatting sqref="A24:C24 I24:K24">
    <cfRule type="expression" dxfId="250" priority="91">
      <formula>$E$24&gt;0</formula>
    </cfRule>
  </conditionalFormatting>
  <conditionalFormatting sqref="E11">
    <cfRule type="expression" dxfId="249" priority="79">
      <formula>#REF!&gt;0</formula>
    </cfRule>
  </conditionalFormatting>
  <conditionalFormatting sqref="D15">
    <cfRule type="expression" dxfId="248" priority="75">
      <formula>#REF!&gt;0</formula>
    </cfRule>
  </conditionalFormatting>
  <conditionalFormatting sqref="A19:D19 I19:K19">
    <cfRule type="expression" dxfId="247" priority="70">
      <formula>$E$19&gt;0</formula>
    </cfRule>
  </conditionalFormatting>
  <conditionalFormatting sqref="H20:K20">
    <cfRule type="expression" dxfId="246" priority="69">
      <formula>$E$20&gt;0</formula>
    </cfRule>
  </conditionalFormatting>
  <conditionalFormatting sqref="A20:D20">
    <cfRule type="expression" dxfId="245" priority="68">
      <formula>$E$20&gt;0</formula>
    </cfRule>
  </conditionalFormatting>
  <conditionalFormatting sqref="H21:K21">
    <cfRule type="expression" dxfId="244" priority="67">
      <formula>$E$21&gt;0</formula>
    </cfRule>
  </conditionalFormatting>
  <conditionalFormatting sqref="A21:D21">
    <cfRule type="expression" dxfId="243" priority="66">
      <formula>$E$21&gt;0</formula>
    </cfRule>
  </conditionalFormatting>
  <conditionalFormatting sqref="F11">
    <cfRule type="expression" dxfId="242" priority="50">
      <formula>#REF!&gt;0</formula>
    </cfRule>
  </conditionalFormatting>
  <conditionalFormatting sqref="F15">
    <cfRule type="expression" dxfId="241" priority="49">
      <formula>#REF!&gt;0</formula>
    </cfRule>
  </conditionalFormatting>
  <conditionalFormatting sqref="F7">
    <cfRule type="expression" dxfId="240" priority="12">
      <formula>$E$7&gt;0</formula>
    </cfRule>
  </conditionalFormatting>
  <conditionalFormatting sqref="H19">
    <cfRule type="expression" dxfId="239" priority="11">
      <formula>$E$19&gt;0</formula>
    </cfRule>
  </conditionalFormatting>
  <conditionalFormatting sqref="E20:F20">
    <cfRule type="expression" dxfId="238" priority="9">
      <formula>$E$20&gt;0</formula>
    </cfRule>
  </conditionalFormatting>
  <conditionalFormatting sqref="E21:F21">
    <cfRule type="expression" dxfId="237" priority="7">
      <formula>$E$21&gt;0</formula>
    </cfRule>
  </conditionalFormatting>
  <conditionalFormatting sqref="E19:F19">
    <cfRule type="expression" dxfId="236" priority="6">
      <formula>$E$19&gt;0</formula>
    </cfRule>
  </conditionalFormatting>
  <conditionalFormatting sqref="G19">
    <cfRule type="expression" dxfId="235" priority="5">
      <formula>#REF!&gt;0</formula>
    </cfRule>
  </conditionalFormatting>
  <conditionalFormatting sqref="G20">
    <cfRule type="expression" dxfId="234" priority="4">
      <formula>#REF!&gt;0</formula>
    </cfRule>
  </conditionalFormatting>
  <conditionalFormatting sqref="G21">
    <cfRule type="expression" dxfId="233" priority="3">
      <formula>#REF!&gt;0</formula>
    </cfRule>
  </conditionalFormatting>
  <conditionalFormatting sqref="E24:H24">
    <cfRule type="expression" dxfId="232" priority="2">
      <formula>$E$24&gt;0</formula>
    </cfRule>
  </conditionalFormatting>
  <conditionalFormatting sqref="D24">
    <cfRule type="expression" dxfId="231" priority="1">
      <formula>#REF!&gt;0</formula>
    </cfRule>
  </conditionalFormatting>
  <conditionalFormatting sqref="G7 K7">
    <cfRule type="expression" dxfId="230" priority="174">
      <formula>#REF!&gt;0</formula>
    </cfRule>
  </conditionalFormatting>
  <conditionalFormatting sqref="B7">
    <cfRule type="expression" dxfId="229" priority="175">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CD4-F0EE-4CED-98AF-5B60BB332C33}">
  <sheetPr codeName="Planilha14"/>
  <dimension ref="A1:K26"/>
  <sheetViews>
    <sheetView topLeftCell="A9" workbookViewId="0">
      <selection activeCell="C11" sqref="C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500</v>
      </c>
      <c r="B1" s="223"/>
      <c r="C1" s="223"/>
      <c r="D1" s="223"/>
      <c r="E1" s="223"/>
      <c r="F1" s="223"/>
      <c r="G1" s="223"/>
      <c r="H1" s="223"/>
      <c r="I1" s="223"/>
      <c r="J1" s="223"/>
      <c r="K1" s="224"/>
    </row>
    <row r="2" spans="1:11" x14ac:dyDescent="0.25">
      <c r="A2" s="222" t="s">
        <v>525</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Sheet1!A39</f>
        <v>P8057</v>
      </c>
      <c r="C7" s="69" t="str">
        <f>Sheet1!B39</f>
        <v>Engenheiro ambiental júnior</v>
      </c>
      <c r="D7" s="70" t="str">
        <f>Sheet1!C39</f>
        <v>mês</v>
      </c>
      <c r="E7" s="71">
        <v>1</v>
      </c>
      <c r="F7" s="212">
        <f>TRUNC(56/176,4)</f>
        <v>0.31809999999999999</v>
      </c>
      <c r="G7" s="64">
        <f t="shared" ref="G7" si="0">TRUNC(E7*F7,4)</f>
        <v>0.31809999999999999</v>
      </c>
      <c r="H7" s="65"/>
      <c r="I7" s="65"/>
      <c r="J7" s="95"/>
      <c r="K7" s="66">
        <f t="shared" ref="K7" si="1">TRUNC(G7*J7,4)</f>
        <v>0</v>
      </c>
    </row>
    <row r="8" spans="1:11" ht="13.5" customHeight="1" x14ac:dyDescent="0.25">
      <c r="A8" s="26" t="s">
        <v>19</v>
      </c>
      <c r="B8" s="104"/>
      <c r="C8" s="11" t="s">
        <v>20</v>
      </c>
      <c r="D8" s="12"/>
      <c r="E8" s="28"/>
      <c r="F8" s="12"/>
      <c r="G8" s="12"/>
      <c r="H8" s="12"/>
      <c r="I8" s="12"/>
      <c r="J8" s="29"/>
      <c r="K8" s="30">
        <f>SUM(K11:K11)</f>
        <v>0</v>
      </c>
    </row>
    <row r="9" spans="1:11" x14ac:dyDescent="0.25">
      <c r="A9" s="218" t="s">
        <v>0</v>
      </c>
      <c r="B9" s="218" t="s">
        <v>1</v>
      </c>
      <c r="C9" s="218" t="s">
        <v>220</v>
      </c>
      <c r="D9" s="220" t="s">
        <v>37</v>
      </c>
      <c r="E9" s="215" t="s">
        <v>4</v>
      </c>
      <c r="F9" s="216"/>
      <c r="G9" s="216"/>
      <c r="H9" s="215" t="s">
        <v>258</v>
      </c>
      <c r="I9" s="216"/>
      <c r="J9" s="216"/>
      <c r="K9" s="217"/>
    </row>
    <row r="10" spans="1:11" x14ac:dyDescent="0.25">
      <c r="A10" s="219"/>
      <c r="B10" s="219"/>
      <c r="C10" s="219"/>
      <c r="D10" s="221"/>
      <c r="E10" s="1" t="s">
        <v>262</v>
      </c>
      <c r="F10" s="2" t="s">
        <v>261</v>
      </c>
      <c r="G10" s="1" t="s">
        <v>8</v>
      </c>
      <c r="H10" s="1" t="s">
        <v>221</v>
      </c>
      <c r="I10" s="1" t="s">
        <v>222</v>
      </c>
      <c r="J10" s="1" t="s">
        <v>260</v>
      </c>
      <c r="K10" s="1" t="s">
        <v>259</v>
      </c>
    </row>
    <row r="11" spans="1:11" x14ac:dyDescent="0.25">
      <c r="A11" s="25"/>
      <c r="B11" s="84" t="str">
        <f>'Tabela 1 - Veículos'!A4</f>
        <v>E8891</v>
      </c>
      <c r="C11" s="84" t="str">
        <f>'Tabela 1 - Veículos'!B4</f>
        <v>Veículo leve - tipo  pick up 4 x 4 - (sem motorista)</v>
      </c>
      <c r="D11" s="84" t="str">
        <f>'Tabela 1 - Veículos'!C4</f>
        <v>hora</v>
      </c>
      <c r="E11" s="71">
        <v>1</v>
      </c>
      <c r="F11" s="72">
        <v>32</v>
      </c>
      <c r="G11" s="64">
        <f t="shared" ref="G11" si="2">E11*F11</f>
        <v>32</v>
      </c>
      <c r="H11" s="84"/>
      <c r="I11" s="84"/>
      <c r="J11" s="95"/>
      <c r="K11" s="66">
        <f t="shared" ref="K11" si="3">J11*G11</f>
        <v>0</v>
      </c>
    </row>
    <row r="12" spans="1:11" ht="15" customHeight="1" x14ac:dyDescent="0.25">
      <c r="A12" s="26" t="s">
        <v>22</v>
      </c>
      <c r="B12" s="27"/>
      <c r="C12" s="87" t="s">
        <v>23</v>
      </c>
      <c r="D12" s="12"/>
      <c r="E12" s="12"/>
      <c r="F12" s="12"/>
      <c r="G12" s="12"/>
      <c r="H12" s="12"/>
      <c r="I12" s="12"/>
      <c r="J12" s="29"/>
      <c r="K12" s="30">
        <f>SUM(K15:K15)</f>
        <v>0</v>
      </c>
    </row>
    <row r="13" spans="1:11" x14ac:dyDescent="0.25">
      <c r="A13" s="218" t="s">
        <v>0</v>
      </c>
      <c r="B13" s="218" t="s">
        <v>1</v>
      </c>
      <c r="C13" s="218" t="s">
        <v>220</v>
      </c>
      <c r="D13" s="220" t="s">
        <v>37</v>
      </c>
      <c r="E13" s="227" t="s">
        <v>4</v>
      </c>
      <c r="F13" s="228"/>
      <c r="G13" s="228"/>
      <c r="H13" s="215" t="s">
        <v>258</v>
      </c>
      <c r="I13" s="216"/>
      <c r="J13" s="216"/>
      <c r="K13" s="217"/>
    </row>
    <row r="14" spans="1:11" x14ac:dyDescent="0.25">
      <c r="A14" s="225"/>
      <c r="B14" s="225"/>
      <c r="C14" s="225"/>
      <c r="D14" s="226"/>
      <c r="E14" s="2" t="s">
        <v>262</v>
      </c>
      <c r="F14" s="2" t="s">
        <v>261</v>
      </c>
      <c r="G14" s="2" t="s">
        <v>8</v>
      </c>
      <c r="H14" s="2" t="s">
        <v>221</v>
      </c>
      <c r="I14" s="2" t="s">
        <v>222</v>
      </c>
      <c r="J14" s="2" t="s">
        <v>260</v>
      </c>
      <c r="K14" s="2" t="s">
        <v>259</v>
      </c>
    </row>
    <row r="15" spans="1:11" x14ac:dyDescent="0.25">
      <c r="A15" s="31" t="s">
        <v>336</v>
      </c>
      <c r="B15" s="17" t="s">
        <v>272</v>
      </c>
      <c r="C15" s="16" t="s">
        <v>266</v>
      </c>
      <c r="D15" s="17" t="s">
        <v>225</v>
      </c>
      <c r="E15" s="18">
        <v>1</v>
      </c>
      <c r="F15" s="17">
        <v>32</v>
      </c>
      <c r="G15" s="19">
        <f t="shared" ref="G15" si="4">E15*F15</f>
        <v>32</v>
      </c>
      <c r="H15" s="32"/>
      <c r="I15" s="18"/>
      <c r="J15" s="98"/>
      <c r="K15" s="20">
        <f t="shared" ref="K15" si="5">G15*J15</f>
        <v>0</v>
      </c>
    </row>
    <row r="16" spans="1:11" ht="13.5" customHeight="1" x14ac:dyDescent="0.25">
      <c r="A16" s="115">
        <v>4</v>
      </c>
      <c r="B16" s="116"/>
      <c r="C16" s="117" t="s">
        <v>263</v>
      </c>
      <c r="D16" s="117"/>
      <c r="E16" s="117"/>
      <c r="F16" s="117"/>
      <c r="G16" s="117"/>
      <c r="H16" s="117"/>
      <c r="I16" s="117"/>
      <c r="J16" s="118"/>
      <c r="K16" s="119">
        <f>SUM(K19:K21)</f>
        <v>0</v>
      </c>
    </row>
    <row r="17" spans="1:11" x14ac:dyDescent="0.25">
      <c r="A17" s="233" t="s">
        <v>230</v>
      </c>
      <c r="B17" s="233" t="s">
        <v>276</v>
      </c>
      <c r="C17" s="232" t="s">
        <v>220</v>
      </c>
      <c r="D17" s="232" t="s">
        <v>37</v>
      </c>
      <c r="E17" s="239" t="s">
        <v>4</v>
      </c>
      <c r="F17" s="239"/>
      <c r="G17" s="239"/>
      <c r="H17" s="239"/>
      <c r="I17" s="235" t="s">
        <v>231</v>
      </c>
      <c r="J17" s="236"/>
      <c r="K17" s="234" t="s">
        <v>259</v>
      </c>
    </row>
    <row r="18" spans="1:11" x14ac:dyDescent="0.25">
      <c r="A18" s="242"/>
      <c r="B18" s="242"/>
      <c r="C18" s="243"/>
      <c r="D18" s="243"/>
      <c r="E18" s="1" t="s">
        <v>278</v>
      </c>
      <c r="F18" s="1" t="s">
        <v>277</v>
      </c>
      <c r="G18" s="1" t="s">
        <v>16</v>
      </c>
      <c r="H18" s="1" t="s">
        <v>8</v>
      </c>
      <c r="I18" s="244"/>
      <c r="J18" s="245"/>
      <c r="K18" s="241"/>
    </row>
    <row r="19" spans="1:11" x14ac:dyDescent="0.25">
      <c r="A19" s="25" t="str">
        <f>'Tabela 2 - Instalações e etc'!A4</f>
        <v>Imóveis</v>
      </c>
      <c r="B19" s="68" t="str">
        <f>'Tabela 2 - Instalações e etc'!B4</f>
        <v>B8952</v>
      </c>
      <c r="C19" s="68" t="str">
        <f>'Tabela 2 - Instalações e etc'!C4</f>
        <v>Residencial (1,27% do C.M.C.C. - SINAPI</v>
      </c>
      <c r="D19" s="68" t="str">
        <f>'Tabela 2 - Instalações e etc'!D4</f>
        <v>R$/m² x mês</v>
      </c>
      <c r="E19" s="68">
        <v>1</v>
      </c>
      <c r="F19" s="68">
        <v>12.41</v>
      </c>
      <c r="G19" s="72">
        <f>TRUNC(32/176,4)</f>
        <v>0.18179999999999999</v>
      </c>
      <c r="H19" s="68">
        <f>TRUNC(E19*F19*G19,4)</f>
        <v>2.2561</v>
      </c>
      <c r="I19" s="68"/>
      <c r="J19" s="68"/>
      <c r="K19" s="126">
        <f t="shared" ref="K19:K21" si="6">TRUNC(I19*H19,4)</f>
        <v>0</v>
      </c>
    </row>
    <row r="20" spans="1:11" ht="15" customHeight="1" x14ac:dyDescent="0.25">
      <c r="A20" s="25" t="str">
        <f>'Tabela 2 - Instalações e etc'!A6</f>
        <v>Mobiliário</v>
      </c>
      <c r="B20" s="68" t="str">
        <f>'Tabela 2 - Instalações e etc'!B6</f>
        <v>B8954</v>
      </c>
      <c r="C20" s="68" t="str">
        <f>'Tabela 2 - Instalações e etc'!C6</f>
        <v>Residência</v>
      </c>
      <c r="D20" s="68" t="str">
        <f>'Tabela 2 - Instalações e etc'!D6</f>
        <v>R$ x ocupante/mês</v>
      </c>
      <c r="E20" s="68">
        <v>1</v>
      </c>
      <c r="F20" s="68"/>
      <c r="G20" s="72">
        <f>TRUNC(32/176,4)</f>
        <v>0.18179999999999999</v>
      </c>
      <c r="H20" s="68">
        <f>TRUNC(E20*G20,4)</f>
        <v>0.18179999999999999</v>
      </c>
      <c r="I20" s="68"/>
      <c r="J20" s="68"/>
      <c r="K20" s="126">
        <f t="shared" si="6"/>
        <v>0</v>
      </c>
    </row>
    <row r="21" spans="1:11" ht="25.5" x14ac:dyDescent="0.25">
      <c r="A21" s="85" t="str">
        <f>'Tabela 2 - Instalações e etc'!A12</f>
        <v>Custos diversos</v>
      </c>
      <c r="B21" s="127" t="str">
        <f>'Tabela 2 - Instalações e etc'!B12</f>
        <v>B8960</v>
      </c>
      <c r="C21" s="127" t="str">
        <f>'Tabela 2 - Instalações e etc'!C12</f>
        <v>Residência</v>
      </c>
      <c r="D21" s="127" t="str">
        <f>'Tabela 2 - Instalações e etc'!D12</f>
        <v>R$ x ocupante/mês</v>
      </c>
      <c r="E21" s="127">
        <v>1</v>
      </c>
      <c r="F21" s="127"/>
      <c r="G21" s="72">
        <f>TRUNC(32/176,4)</f>
        <v>0.18179999999999999</v>
      </c>
      <c r="H21" s="127">
        <f t="shared" ref="H21" si="7">TRUNC(E21*G21,4)</f>
        <v>0.18179999999999999</v>
      </c>
      <c r="I21" s="127"/>
      <c r="J21" s="127"/>
      <c r="K21" s="128">
        <f t="shared" si="6"/>
        <v>0</v>
      </c>
    </row>
    <row r="22" spans="1:11" x14ac:dyDescent="0.25">
      <c r="A22" s="26">
        <v>5</v>
      </c>
      <c r="B22" s="10"/>
      <c r="C22" s="11" t="s">
        <v>264</v>
      </c>
      <c r="D22" s="12"/>
      <c r="E22" s="12"/>
      <c r="F22" s="12"/>
      <c r="G22" s="12"/>
      <c r="H22" s="12"/>
      <c r="I22" s="12"/>
      <c r="J22" s="29"/>
      <c r="K22" s="30">
        <f>SUM(K24:K24)</f>
        <v>0</v>
      </c>
    </row>
    <row r="23" spans="1:11" x14ac:dyDescent="0.25">
      <c r="A23" s="88" t="s">
        <v>230</v>
      </c>
      <c r="B23" s="88" t="s">
        <v>276</v>
      </c>
      <c r="C23" s="89" t="s">
        <v>220</v>
      </c>
      <c r="D23" s="89" t="s">
        <v>37</v>
      </c>
      <c r="E23" s="218" t="s">
        <v>4</v>
      </c>
      <c r="F23" s="218"/>
      <c r="G23" s="218"/>
      <c r="H23" s="218"/>
      <c r="I23" s="235" t="s">
        <v>231</v>
      </c>
      <c r="J23" s="236"/>
      <c r="K23" s="90" t="s">
        <v>259</v>
      </c>
    </row>
    <row r="24" spans="1:11" x14ac:dyDescent="0.25">
      <c r="A24" s="91"/>
      <c r="B24" s="74" t="s">
        <v>288</v>
      </c>
      <c r="C24" s="74" t="s">
        <v>282</v>
      </c>
      <c r="D24" s="105" t="s">
        <v>526</v>
      </c>
      <c r="E24" s="249">
        <v>1</v>
      </c>
      <c r="F24" s="249"/>
      <c r="G24" s="249"/>
      <c r="H24" s="249"/>
      <c r="I24" s="249"/>
      <c r="J24" s="249"/>
      <c r="K24" s="92"/>
    </row>
    <row r="25" spans="1:11" ht="15" customHeight="1" x14ac:dyDescent="0.25">
      <c r="A25" s="229" t="s">
        <v>28</v>
      </c>
      <c r="B25" s="230"/>
      <c r="C25" s="230"/>
      <c r="D25" s="230"/>
      <c r="E25" s="230"/>
      <c r="F25" s="230"/>
      <c r="G25" s="230"/>
      <c r="H25" s="230"/>
      <c r="I25" s="230"/>
      <c r="J25" s="230"/>
      <c r="K25" s="107" t="e">
        <f>K6+K8+K12+K16+#REF!+K22</f>
        <v>#REF!</v>
      </c>
    </row>
    <row r="26" spans="1:11" x14ac:dyDescent="0.25">
      <c r="A26" s="231" t="s">
        <v>256</v>
      </c>
      <c r="B26" s="231"/>
      <c r="C26" s="63" t="e">
        <f>SUM(#REF!+#REF!+#REF!)</f>
        <v>#REF!</v>
      </c>
      <c r="D26" s="63" t="e">
        <f>SUM(#REF!+#REF!+#REF!)</f>
        <v>#REF!</v>
      </c>
    </row>
  </sheetData>
  <mergeCells count="33">
    <mergeCell ref="A25:J25"/>
    <mergeCell ref="A26:B26"/>
    <mergeCell ref="I17:J18"/>
    <mergeCell ref="K17:K18"/>
    <mergeCell ref="E23:H23"/>
    <mergeCell ref="I23:J23"/>
    <mergeCell ref="E24:H24"/>
    <mergeCell ref="I24:J24"/>
    <mergeCell ref="A17:A18"/>
    <mergeCell ref="B17:B18"/>
    <mergeCell ref="C17:C18"/>
    <mergeCell ref="D17:D18"/>
    <mergeCell ref="E17:H17"/>
    <mergeCell ref="H13:K13"/>
    <mergeCell ref="A9:A10"/>
    <mergeCell ref="B9:B10"/>
    <mergeCell ref="C9:C10"/>
    <mergeCell ref="D9:D10"/>
    <mergeCell ref="E9:G9"/>
    <mergeCell ref="H9:K9"/>
    <mergeCell ref="A13:A14"/>
    <mergeCell ref="B13:B14"/>
    <mergeCell ref="C13:C14"/>
    <mergeCell ref="D13:D14"/>
    <mergeCell ref="E13:G13"/>
    <mergeCell ref="A1:K1"/>
    <mergeCell ref="A2:K2"/>
    <mergeCell ref="A3:A4"/>
    <mergeCell ref="B3:B4"/>
    <mergeCell ref="C3:C4"/>
    <mergeCell ref="D3:D4"/>
    <mergeCell ref="E3:G3"/>
    <mergeCell ref="H3:K3"/>
  </mergeCells>
  <phoneticPr fontId="16" type="noConversion"/>
  <conditionalFormatting sqref="H7:J7">
    <cfRule type="expression" dxfId="228" priority="133">
      <formula>$E$7&gt;0</formula>
    </cfRule>
  </conditionalFormatting>
  <conditionalFormatting sqref="A7:D7">
    <cfRule type="expression" dxfId="227" priority="132">
      <formula>$E$7&gt;0</formula>
    </cfRule>
  </conditionalFormatting>
  <conditionalFormatting sqref="G11:K11">
    <cfRule type="expression" dxfId="226" priority="127">
      <formula>$E$11&gt;0</formula>
    </cfRule>
  </conditionalFormatting>
  <conditionalFormatting sqref="A15">
    <cfRule type="expression" dxfId="225" priority="123">
      <formula>#REF!&gt;0</formula>
    </cfRule>
  </conditionalFormatting>
  <conditionalFormatting sqref="B15">
    <cfRule type="expression" dxfId="224" priority="122">
      <formula>#REF!&gt;0</formula>
    </cfRule>
  </conditionalFormatting>
  <conditionalFormatting sqref="E15:K15">
    <cfRule type="expression" dxfId="223" priority="119">
      <formula>$E$15&gt;0</formula>
    </cfRule>
  </conditionalFormatting>
  <conditionalFormatting sqref="A11:D11">
    <cfRule type="expression" dxfId="222" priority="111">
      <formula>$E$11&gt;0</formula>
    </cfRule>
  </conditionalFormatting>
  <conditionalFormatting sqref="C15">
    <cfRule type="expression" dxfId="221" priority="106">
      <formula>$E$15&gt;0</formula>
    </cfRule>
  </conditionalFormatting>
  <conditionalFormatting sqref="A24:C24 I24:K24">
    <cfRule type="expression" dxfId="220" priority="91">
      <formula>$E$24&gt;0</formula>
    </cfRule>
  </conditionalFormatting>
  <conditionalFormatting sqref="E11">
    <cfRule type="expression" dxfId="219" priority="79">
      <formula>#REF!&gt;0</formula>
    </cfRule>
  </conditionalFormatting>
  <conditionalFormatting sqref="F11">
    <cfRule type="expression" dxfId="218" priority="78">
      <formula>#REF!&gt;0</formula>
    </cfRule>
  </conditionalFormatting>
  <conditionalFormatting sqref="D15">
    <cfRule type="expression" dxfId="217" priority="75">
      <formula>#REF!&gt;0</formula>
    </cfRule>
  </conditionalFormatting>
  <conditionalFormatting sqref="A19:D19 I19:K19">
    <cfRule type="expression" dxfId="216" priority="70">
      <formula>$E$19&gt;0</formula>
    </cfRule>
  </conditionalFormatting>
  <conditionalFormatting sqref="H20:K20">
    <cfRule type="expression" dxfId="215" priority="69">
      <formula>$E$20&gt;0</formula>
    </cfRule>
  </conditionalFormatting>
  <conditionalFormatting sqref="A20:D20">
    <cfRule type="expression" dxfId="214" priority="68">
      <formula>$E$20&gt;0</formula>
    </cfRule>
  </conditionalFormatting>
  <conditionalFormatting sqref="H21:K21">
    <cfRule type="expression" dxfId="213" priority="67">
      <formula>$E$21&gt;0</formula>
    </cfRule>
  </conditionalFormatting>
  <conditionalFormatting sqref="A21:D21">
    <cfRule type="expression" dxfId="212" priority="66">
      <formula>$E$21&gt;0</formula>
    </cfRule>
  </conditionalFormatting>
  <conditionalFormatting sqref="E7">
    <cfRule type="expression" dxfId="211" priority="13">
      <formula>$E$7&gt;0</formula>
    </cfRule>
  </conditionalFormatting>
  <conditionalFormatting sqref="F7">
    <cfRule type="expression" dxfId="210" priority="12">
      <formula>$E$7&gt;0</formula>
    </cfRule>
  </conditionalFormatting>
  <conditionalFormatting sqref="H19">
    <cfRule type="expression" dxfId="209" priority="11">
      <formula>$E$19&gt;0</formula>
    </cfRule>
  </conditionalFormatting>
  <conditionalFormatting sqref="E20:F20">
    <cfRule type="expression" dxfId="208" priority="9">
      <formula>$E$20&gt;0</formula>
    </cfRule>
  </conditionalFormatting>
  <conditionalFormatting sqref="E21:F21">
    <cfRule type="expression" dxfId="207" priority="7">
      <formula>$E$21&gt;0</formula>
    </cfRule>
  </conditionalFormatting>
  <conditionalFormatting sqref="E19:F19">
    <cfRule type="expression" dxfId="206" priority="6">
      <formula>$E$19&gt;0</formula>
    </cfRule>
  </conditionalFormatting>
  <conditionalFormatting sqref="G19">
    <cfRule type="expression" dxfId="205" priority="5">
      <formula>#REF!&gt;0</formula>
    </cfRule>
  </conditionalFormatting>
  <conditionalFormatting sqref="G20">
    <cfRule type="expression" dxfId="204" priority="4">
      <formula>#REF!&gt;0</formula>
    </cfRule>
  </conditionalFormatting>
  <conditionalFormatting sqref="G21">
    <cfRule type="expression" dxfId="203" priority="3">
      <formula>#REF!&gt;0</formula>
    </cfRule>
  </conditionalFormatting>
  <conditionalFormatting sqref="E24:H24">
    <cfRule type="expression" dxfId="202" priority="2">
      <formula>$E$24&gt;0</formula>
    </cfRule>
  </conditionalFormatting>
  <conditionalFormatting sqref="D24">
    <cfRule type="expression" dxfId="201" priority="1">
      <formula>#REF!&gt;0</formula>
    </cfRule>
  </conditionalFormatting>
  <conditionalFormatting sqref="G7 K7">
    <cfRule type="expression" dxfId="200" priority="176">
      <formula>#REF!&gt;0</formula>
    </cfRule>
  </conditionalFormatting>
  <conditionalFormatting sqref="B7">
    <cfRule type="expression" dxfId="199" priority="177">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7670-CBFD-4252-8B42-553AD14FB480}">
  <sheetPr codeName="Planilha15"/>
  <dimension ref="A1:K13"/>
  <sheetViews>
    <sheetView workbookViewId="0">
      <selection activeCell="H7" sqref="H7:J10"/>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501</v>
      </c>
      <c r="B1" s="223"/>
      <c r="C1" s="223"/>
      <c r="D1" s="223"/>
      <c r="E1" s="223"/>
      <c r="F1" s="223"/>
      <c r="G1" s="223"/>
      <c r="H1" s="223"/>
      <c r="I1" s="223"/>
      <c r="J1" s="223"/>
      <c r="K1" s="224"/>
    </row>
    <row r="2" spans="1:11" ht="17.25" x14ac:dyDescent="0.25">
      <c r="A2" s="222" t="s">
        <v>311</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SUM(K7:K10)</f>
        <v>0</v>
      </c>
    </row>
    <row r="7" spans="1:11" x14ac:dyDescent="0.25">
      <c r="A7" s="81"/>
      <c r="B7" s="70" t="str">
        <f>Sheet1!A20</f>
        <v>P8033</v>
      </c>
      <c r="C7" s="69" t="str">
        <f>Sheet1!B20</f>
        <v>Biólogo pleno</v>
      </c>
      <c r="D7" s="70" t="str">
        <f>Sheet1!C20</f>
        <v>mês</v>
      </c>
      <c r="E7" s="71">
        <v>1</v>
      </c>
      <c r="F7" s="72">
        <f>TRUNC(16/176,4)</f>
        <v>9.0899999999999995E-2</v>
      </c>
      <c r="G7" s="64">
        <f t="shared" ref="G7:G9" si="0">TRUNC(E7*F7,4)</f>
        <v>9.0899999999999995E-2</v>
      </c>
      <c r="H7" s="65"/>
      <c r="I7" s="65"/>
      <c r="J7" s="95"/>
      <c r="K7" s="66">
        <f t="shared" ref="K7:K9" si="1">TRUNC(G7*J7,4)</f>
        <v>0</v>
      </c>
    </row>
    <row r="8" spans="1:11" x14ac:dyDescent="0.25">
      <c r="A8" s="81"/>
      <c r="B8" s="70" t="str">
        <f>Sheet1!A52</f>
        <v>P8069</v>
      </c>
      <c r="C8" s="69" t="str">
        <f>Sheet1!B52</f>
        <v>Engenheiro florestal pleno</v>
      </c>
      <c r="D8" s="70" t="str">
        <f>Sheet1!C52</f>
        <v>mês</v>
      </c>
      <c r="E8" s="71">
        <v>1</v>
      </c>
      <c r="F8" s="72">
        <f>TRUNC(16/176,4)</f>
        <v>9.0899999999999995E-2</v>
      </c>
      <c r="G8" s="64">
        <f t="shared" si="0"/>
        <v>9.0899999999999995E-2</v>
      </c>
      <c r="H8" s="65"/>
      <c r="I8" s="65"/>
      <c r="J8" s="95"/>
      <c r="K8" s="66">
        <f t="shared" si="1"/>
        <v>0</v>
      </c>
    </row>
    <row r="9" spans="1:11" x14ac:dyDescent="0.25">
      <c r="A9" s="81"/>
      <c r="B9" s="70" t="str">
        <f>Sheet1!A55</f>
        <v>P8081</v>
      </c>
      <c r="C9" s="69" t="str">
        <f>Sheet1!B55</f>
        <v>Geólogo pleno</v>
      </c>
      <c r="D9" s="70" t="str">
        <f>Sheet1!C55</f>
        <v>mês</v>
      </c>
      <c r="E9" s="71">
        <v>1</v>
      </c>
      <c r="F9" s="72">
        <f>TRUNC(16/176,4)</f>
        <v>9.0899999999999995E-2</v>
      </c>
      <c r="G9" s="64">
        <f t="shared" si="0"/>
        <v>9.0899999999999995E-2</v>
      </c>
      <c r="H9" s="65"/>
      <c r="I9" s="65"/>
      <c r="J9" s="95"/>
      <c r="K9" s="66">
        <f t="shared" si="1"/>
        <v>0</v>
      </c>
    </row>
    <row r="10" spans="1:11" x14ac:dyDescent="0.25">
      <c r="A10" s="81"/>
      <c r="B10" s="70" t="str">
        <f>Sheet1!A73</f>
        <v>P8123</v>
      </c>
      <c r="C10" s="69" t="str">
        <f>Sheet1!B73</f>
        <v>Paleontólogo / Arqueólogo / Antropólogo júnior</v>
      </c>
      <c r="D10" s="70" t="str">
        <f>Sheet1!C73</f>
        <v>mês</v>
      </c>
      <c r="E10" s="71"/>
      <c r="F10" s="72"/>
      <c r="G10" s="64">
        <f>TRUNC(E10*F10,4)</f>
        <v>0</v>
      </c>
      <c r="H10" s="65"/>
      <c r="I10" s="65"/>
      <c r="J10" s="95"/>
      <c r="K10" s="66">
        <f>TRUNC(G10*J10,4)</f>
        <v>0</v>
      </c>
    </row>
    <row r="11" spans="1:11" ht="15" customHeight="1" x14ac:dyDescent="0.25">
      <c r="A11" s="229" t="s">
        <v>28</v>
      </c>
      <c r="B11" s="230"/>
      <c r="C11" s="230"/>
      <c r="D11" s="230"/>
      <c r="E11" s="230"/>
      <c r="F11" s="230"/>
      <c r="G11" s="230"/>
      <c r="H11" s="230"/>
      <c r="I11" s="230"/>
      <c r="J11" s="230"/>
      <c r="K11" s="107" t="e">
        <f>K6+#REF!+#REF!+#REF!+#REF!+#REF!</f>
        <v>#REF!</v>
      </c>
    </row>
    <row r="12" spans="1:11" x14ac:dyDescent="0.25">
      <c r="A12" s="231" t="s">
        <v>256</v>
      </c>
      <c r="B12" s="231"/>
      <c r="C12" s="63" t="e">
        <f>SUM(#REF!+#REF!+#REF!)</f>
        <v>#REF!</v>
      </c>
      <c r="D12" s="63" t="e">
        <f>SUM(#REF!+#REF!+#REF!)</f>
        <v>#REF!</v>
      </c>
    </row>
    <row r="13" spans="1:11" x14ac:dyDescent="0.25">
      <c r="A13" t="s">
        <v>304</v>
      </c>
    </row>
  </sheetData>
  <mergeCells count="10">
    <mergeCell ref="A11:J11"/>
    <mergeCell ref="A12:B12"/>
    <mergeCell ref="A1:K1"/>
    <mergeCell ref="A2:K2"/>
    <mergeCell ref="A3:A4"/>
    <mergeCell ref="B3:B4"/>
    <mergeCell ref="C3:C4"/>
    <mergeCell ref="D3:D4"/>
    <mergeCell ref="E3:G3"/>
    <mergeCell ref="H3:K3"/>
  </mergeCells>
  <phoneticPr fontId="16" type="noConversion"/>
  <conditionalFormatting sqref="H7:J7">
    <cfRule type="expression" dxfId="198" priority="121">
      <formula>$E$7&gt;0</formula>
    </cfRule>
  </conditionalFormatting>
  <conditionalFormatting sqref="H8:J8">
    <cfRule type="expression" dxfId="197" priority="120">
      <formula>$E$8&gt;0</formula>
    </cfRule>
  </conditionalFormatting>
  <conditionalFormatting sqref="A10:F10 H10:J10">
    <cfRule type="expression" dxfId="196" priority="119">
      <formula>$E$10&gt;0</formula>
    </cfRule>
  </conditionalFormatting>
  <conditionalFormatting sqref="H9:J10 A9:E9">
    <cfRule type="expression" dxfId="195" priority="118">
      <formula>$E$9&gt;0</formula>
    </cfRule>
  </conditionalFormatting>
  <conditionalFormatting sqref="A7:F7">
    <cfRule type="expression" dxfId="194" priority="117">
      <formula>$E$7&gt;0</formula>
    </cfRule>
  </conditionalFormatting>
  <conditionalFormatting sqref="A8:E8">
    <cfRule type="expression" dxfId="193" priority="111">
      <formula>$E$8&gt;0</formula>
    </cfRule>
  </conditionalFormatting>
  <conditionalFormatting sqref="A10:F10">
    <cfRule type="expression" dxfId="192" priority="107">
      <formula>$E$9&gt;0</formula>
    </cfRule>
  </conditionalFormatting>
  <conditionalFormatting sqref="F8">
    <cfRule type="expression" dxfId="191" priority="33">
      <formula>$E$7&gt;0</formula>
    </cfRule>
  </conditionalFormatting>
  <conditionalFormatting sqref="F9">
    <cfRule type="expression" dxfId="190" priority="32">
      <formula>$E$7&gt;0</formula>
    </cfRule>
  </conditionalFormatting>
  <conditionalFormatting sqref="G7:G10 K7:K10">
    <cfRule type="expression" dxfId="189" priority="178">
      <formula>#REF!&gt;0</formula>
    </cfRule>
  </conditionalFormatting>
  <conditionalFormatting sqref="B7:B10">
    <cfRule type="expression" dxfId="188" priority="179">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09C57-0096-4848-A808-A488F791C79E}">
  <sheetPr codeName="Planilha16"/>
  <dimension ref="A1:K11"/>
  <sheetViews>
    <sheetView workbookViewId="0">
      <selection activeCell="K20" sqref="K20"/>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313</v>
      </c>
      <c r="B1" s="223"/>
      <c r="C1" s="223"/>
      <c r="D1" s="223"/>
      <c r="E1" s="223"/>
      <c r="F1" s="223"/>
      <c r="G1" s="223"/>
      <c r="H1" s="223"/>
      <c r="I1" s="223"/>
      <c r="J1" s="223"/>
      <c r="K1" s="224"/>
    </row>
    <row r="2" spans="1:11" ht="17.25" x14ac:dyDescent="0.25">
      <c r="A2" s="222" t="s">
        <v>312</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26">
        <v>5</v>
      </c>
      <c r="B6" s="10"/>
      <c r="C6" s="11" t="s">
        <v>264</v>
      </c>
      <c r="D6" s="12"/>
      <c r="E6" s="12"/>
      <c r="F6" s="12"/>
      <c r="G6" s="12"/>
      <c r="H6" s="12"/>
      <c r="I6" s="12"/>
      <c r="J6" s="29"/>
      <c r="K6" s="30">
        <f>SUM(K8:K8)</f>
        <v>0</v>
      </c>
    </row>
    <row r="7" spans="1:11" x14ac:dyDescent="0.25">
      <c r="A7" s="88" t="s">
        <v>230</v>
      </c>
      <c r="B7" s="88" t="s">
        <v>276</v>
      </c>
      <c r="C7" s="89" t="s">
        <v>220</v>
      </c>
      <c r="D7" s="89" t="s">
        <v>37</v>
      </c>
      <c r="E7" s="218" t="s">
        <v>4</v>
      </c>
      <c r="F7" s="218"/>
      <c r="G7" s="218"/>
      <c r="H7" s="218"/>
      <c r="I7" s="235" t="s">
        <v>231</v>
      </c>
      <c r="J7" s="236"/>
      <c r="K7" s="90" t="s">
        <v>259</v>
      </c>
    </row>
    <row r="8" spans="1:11" x14ac:dyDescent="0.25">
      <c r="A8" s="93"/>
      <c r="B8" s="69" t="s">
        <v>291</v>
      </c>
      <c r="C8" s="69" t="s">
        <v>285</v>
      </c>
      <c r="D8" s="106" t="s">
        <v>279</v>
      </c>
      <c r="E8" s="240">
        <v>1</v>
      </c>
      <c r="F8" s="240"/>
      <c r="G8" s="240"/>
      <c r="H8" s="240"/>
      <c r="I8" s="240"/>
      <c r="J8" s="240"/>
      <c r="K8" s="94"/>
    </row>
    <row r="9" spans="1:11" ht="15" customHeight="1" x14ac:dyDescent="0.25">
      <c r="A9" s="229" t="s">
        <v>28</v>
      </c>
      <c r="B9" s="230"/>
      <c r="C9" s="230"/>
      <c r="D9" s="230"/>
      <c r="E9" s="230"/>
      <c r="F9" s="230"/>
      <c r="G9" s="230"/>
      <c r="H9" s="230"/>
      <c r="I9" s="230"/>
      <c r="J9" s="230"/>
      <c r="K9" s="107" t="e">
        <f>#REF!+#REF!+#REF!+#REF!+#REF!+K6</f>
        <v>#REF!</v>
      </c>
    </row>
    <row r="10" spans="1:11" x14ac:dyDescent="0.25">
      <c r="A10" s="231" t="s">
        <v>256</v>
      </c>
      <c r="B10" s="231"/>
      <c r="C10" s="63" t="e">
        <f>SUM(#REF!+#REF!+#REF!)</f>
        <v>#REF!</v>
      </c>
      <c r="D10" s="63" t="e">
        <f>SUM(#REF!+#REF!+#REF!)</f>
        <v>#REF!</v>
      </c>
    </row>
    <row r="11" spans="1:11" x14ac:dyDescent="0.25">
      <c r="A11" t="s">
        <v>314</v>
      </c>
    </row>
  </sheetData>
  <mergeCells count="14">
    <mergeCell ref="A10:B10"/>
    <mergeCell ref="E7:H7"/>
    <mergeCell ref="I7:J7"/>
    <mergeCell ref="E8:H8"/>
    <mergeCell ref="I8:J8"/>
    <mergeCell ref="A9:J9"/>
    <mergeCell ref="A1:K1"/>
    <mergeCell ref="A2:K2"/>
    <mergeCell ref="A3:A4"/>
    <mergeCell ref="B3:B4"/>
    <mergeCell ref="C3:C4"/>
    <mergeCell ref="D3:D4"/>
    <mergeCell ref="E3:G3"/>
    <mergeCell ref="H3:K3"/>
  </mergeCells>
  <phoneticPr fontId="16" type="noConversion"/>
  <conditionalFormatting sqref="E8:K8">
    <cfRule type="expression" dxfId="187" priority="79">
      <formula>$E$8&gt;0</formula>
    </cfRule>
  </conditionalFormatting>
  <conditionalFormatting sqref="A8:C8">
    <cfRule type="expression" dxfId="186" priority="68">
      <formula>$E$8&gt;0</formula>
    </cfRule>
  </conditionalFormatting>
  <conditionalFormatting sqref="D8">
    <cfRule type="expression" dxfId="185" priority="42">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09816-1E5C-491A-ACA2-BCD2EBE7CA4C}">
  <sheetPr codeName="Planilha17"/>
  <dimension ref="A1:K10"/>
  <sheetViews>
    <sheetView workbookViewId="0">
      <selection activeCell="A10" sqref="A10:XFD10"/>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316</v>
      </c>
      <c r="B1" s="223"/>
      <c r="C1" s="223"/>
      <c r="D1" s="223"/>
      <c r="E1" s="223"/>
      <c r="F1" s="223"/>
      <c r="G1" s="223"/>
      <c r="H1" s="223"/>
      <c r="I1" s="223"/>
      <c r="J1" s="223"/>
      <c r="K1" s="224"/>
    </row>
    <row r="2" spans="1:11" ht="17.25" x14ac:dyDescent="0.25">
      <c r="A2" s="222" t="s">
        <v>312</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26">
        <v>5</v>
      </c>
      <c r="B5" s="10"/>
      <c r="C5" s="11" t="s">
        <v>264</v>
      </c>
      <c r="D5" s="12"/>
      <c r="E5" s="12"/>
      <c r="F5" s="12"/>
      <c r="G5" s="12"/>
      <c r="H5" s="12"/>
      <c r="I5" s="12"/>
      <c r="J5" s="29"/>
      <c r="K5" s="30">
        <f>SUM(K7:K7)</f>
        <v>0</v>
      </c>
    </row>
    <row r="6" spans="1:11" x14ac:dyDescent="0.25">
      <c r="A6" s="88" t="s">
        <v>230</v>
      </c>
      <c r="B6" s="88" t="s">
        <v>276</v>
      </c>
      <c r="C6" s="89" t="s">
        <v>220</v>
      </c>
      <c r="D6" s="89" t="s">
        <v>37</v>
      </c>
      <c r="E6" s="218" t="s">
        <v>4</v>
      </c>
      <c r="F6" s="218"/>
      <c r="G6" s="218"/>
      <c r="H6" s="218"/>
      <c r="I6" s="235" t="s">
        <v>231</v>
      </c>
      <c r="J6" s="236"/>
      <c r="K6" s="90" t="s">
        <v>259</v>
      </c>
    </row>
    <row r="7" spans="1:11" x14ac:dyDescent="0.25">
      <c r="A7" s="93"/>
      <c r="B7" s="69" t="s">
        <v>291</v>
      </c>
      <c r="C7" s="69" t="s">
        <v>285</v>
      </c>
      <c r="D7" s="106" t="s">
        <v>279</v>
      </c>
      <c r="E7" s="240">
        <v>1</v>
      </c>
      <c r="F7" s="240"/>
      <c r="G7" s="240"/>
      <c r="H7" s="240"/>
      <c r="I7" s="240"/>
      <c r="J7" s="240"/>
      <c r="K7" s="94"/>
    </row>
    <row r="8" spans="1:11" ht="15" customHeight="1" x14ac:dyDescent="0.25">
      <c r="A8" s="229" t="s">
        <v>28</v>
      </c>
      <c r="B8" s="230"/>
      <c r="C8" s="230"/>
      <c r="D8" s="230"/>
      <c r="E8" s="230"/>
      <c r="F8" s="230"/>
      <c r="G8" s="230"/>
      <c r="H8" s="230"/>
      <c r="I8" s="230"/>
      <c r="J8" s="230"/>
      <c r="K8" s="107" t="e">
        <f>#REF!+#REF!+#REF!+#REF!+#REF!+K5</f>
        <v>#REF!</v>
      </c>
    </row>
    <row r="9" spans="1:11" x14ac:dyDescent="0.25">
      <c r="A9" s="231" t="s">
        <v>256</v>
      </c>
      <c r="B9" s="231"/>
      <c r="C9" s="63" t="e">
        <f>SUM(#REF!+#REF!+#REF!)</f>
        <v>#REF!</v>
      </c>
      <c r="D9" s="63" t="e">
        <f>SUM(#REF!+#REF!+#REF!)</f>
        <v>#REF!</v>
      </c>
    </row>
    <row r="10" spans="1:11" x14ac:dyDescent="0.25">
      <c r="A10" t="s">
        <v>314</v>
      </c>
    </row>
  </sheetData>
  <mergeCells count="14">
    <mergeCell ref="A9:B9"/>
    <mergeCell ref="E6:H6"/>
    <mergeCell ref="I6:J6"/>
    <mergeCell ref="I7:J7"/>
    <mergeCell ref="E7:H7"/>
    <mergeCell ref="A8:J8"/>
    <mergeCell ref="A1:K1"/>
    <mergeCell ref="A2:K2"/>
    <mergeCell ref="A3:A4"/>
    <mergeCell ref="B3:B4"/>
    <mergeCell ref="C3:C4"/>
    <mergeCell ref="D3:D4"/>
    <mergeCell ref="E3:G3"/>
    <mergeCell ref="H3:K3"/>
  </mergeCells>
  <phoneticPr fontId="16" type="noConversion"/>
  <conditionalFormatting sqref="E7:K7">
    <cfRule type="expression" dxfId="184" priority="79">
      <formula>$E$7&gt;0</formula>
    </cfRule>
  </conditionalFormatting>
  <conditionalFormatting sqref="A7:C7">
    <cfRule type="expression" dxfId="183" priority="68">
      <formula>$E$7&gt;0</formula>
    </cfRule>
  </conditionalFormatting>
  <conditionalFormatting sqref="D7">
    <cfRule type="expression" dxfId="182" priority="42">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D047-3BCD-4113-A80C-D1756C319AFC}">
  <sheetPr codeName="Planilha18"/>
  <dimension ref="A1:K11"/>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318</v>
      </c>
      <c r="B1" s="223"/>
      <c r="C1" s="223"/>
      <c r="D1" s="223"/>
      <c r="E1" s="223"/>
      <c r="F1" s="223"/>
      <c r="G1" s="223"/>
      <c r="H1" s="223"/>
      <c r="I1" s="223"/>
      <c r="J1" s="223"/>
      <c r="K1" s="224"/>
    </row>
    <row r="2" spans="1:11" ht="17.25" x14ac:dyDescent="0.25">
      <c r="A2" s="222" t="s">
        <v>317</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26">
        <v>5</v>
      </c>
      <c r="B6" s="10"/>
      <c r="C6" s="11" t="s">
        <v>264</v>
      </c>
      <c r="D6" s="12"/>
      <c r="E6" s="12"/>
      <c r="F6" s="12"/>
      <c r="G6" s="12"/>
      <c r="H6" s="12"/>
      <c r="I6" s="12"/>
      <c r="J6" s="29"/>
      <c r="K6" s="30">
        <f>SUM(K8:K8)</f>
        <v>0</v>
      </c>
    </row>
    <row r="7" spans="1:11" x14ac:dyDescent="0.25">
      <c r="A7" s="88" t="s">
        <v>230</v>
      </c>
      <c r="B7" s="88" t="s">
        <v>276</v>
      </c>
      <c r="C7" s="89" t="s">
        <v>220</v>
      </c>
      <c r="D7" s="89" t="s">
        <v>37</v>
      </c>
      <c r="E7" s="218" t="s">
        <v>4</v>
      </c>
      <c r="F7" s="218"/>
      <c r="G7" s="218"/>
      <c r="H7" s="218"/>
      <c r="I7" s="235" t="s">
        <v>231</v>
      </c>
      <c r="J7" s="236"/>
      <c r="K7" s="90" t="s">
        <v>259</v>
      </c>
    </row>
    <row r="8" spans="1:11" x14ac:dyDescent="0.25">
      <c r="A8" s="93"/>
      <c r="B8" s="69" t="s">
        <v>292</v>
      </c>
      <c r="C8" s="69" t="s">
        <v>286</v>
      </c>
      <c r="D8" s="106" t="s">
        <v>279</v>
      </c>
      <c r="E8" s="240">
        <v>1</v>
      </c>
      <c r="F8" s="240"/>
      <c r="G8" s="240"/>
      <c r="H8" s="240"/>
      <c r="I8" s="240"/>
      <c r="J8" s="240"/>
      <c r="K8" s="94"/>
    </row>
    <row r="9" spans="1:11" ht="15" customHeight="1" x14ac:dyDescent="0.25">
      <c r="A9" s="229" t="s">
        <v>28</v>
      </c>
      <c r="B9" s="230"/>
      <c r="C9" s="230"/>
      <c r="D9" s="230"/>
      <c r="E9" s="230"/>
      <c r="F9" s="230"/>
      <c r="G9" s="230"/>
      <c r="H9" s="230"/>
      <c r="I9" s="230"/>
      <c r="J9" s="230"/>
      <c r="K9" s="107" t="e">
        <f>#REF!+#REF!+#REF!+#REF!+#REF!+K6</f>
        <v>#REF!</v>
      </c>
    </row>
    <row r="10" spans="1:11" x14ac:dyDescent="0.25">
      <c r="A10" s="231" t="s">
        <v>256</v>
      </c>
      <c r="B10" s="231"/>
      <c r="C10" s="63" t="e">
        <f>SUM(#REF!+#REF!+#REF!)</f>
        <v>#REF!</v>
      </c>
      <c r="D10" s="63" t="e">
        <f>SUM(#REF!+#REF!+#REF!)</f>
        <v>#REF!</v>
      </c>
    </row>
    <row r="11" spans="1:11" x14ac:dyDescent="0.25">
      <c r="A11" s="44" t="s">
        <v>304</v>
      </c>
    </row>
  </sheetData>
  <mergeCells count="14">
    <mergeCell ref="A10:B10"/>
    <mergeCell ref="E7:H7"/>
    <mergeCell ref="I7:J7"/>
    <mergeCell ref="E8:H8"/>
    <mergeCell ref="I8:J8"/>
    <mergeCell ref="A9:J9"/>
    <mergeCell ref="A1:K1"/>
    <mergeCell ref="A2:K2"/>
    <mergeCell ref="A3:A4"/>
    <mergeCell ref="B3:B4"/>
    <mergeCell ref="C3:C4"/>
    <mergeCell ref="D3:D4"/>
    <mergeCell ref="E3:G3"/>
    <mergeCell ref="H3:K3"/>
  </mergeCells>
  <phoneticPr fontId="16" type="noConversion"/>
  <conditionalFormatting sqref="E8:K8">
    <cfRule type="expression" dxfId="181" priority="78">
      <formula>$E$8&gt;0</formula>
    </cfRule>
  </conditionalFormatting>
  <conditionalFormatting sqref="A8:C8">
    <cfRule type="expression" dxfId="180" priority="67">
      <formula>$E$8&gt;0</formula>
    </cfRule>
  </conditionalFormatting>
  <conditionalFormatting sqref="D8">
    <cfRule type="expression" dxfId="179" priority="41">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DFA8-6E28-4867-B9C3-1DB9EFD586E7}">
  <sheetPr codeName="Planilha1"/>
  <dimension ref="A1:L27"/>
  <sheetViews>
    <sheetView topLeftCell="A22" workbookViewId="0">
      <selection activeCell="H13" sqref="H13:J15"/>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61.85546875" style="162" customWidth="1"/>
  </cols>
  <sheetData>
    <row r="1" spans="1:12" x14ac:dyDescent="0.25">
      <c r="A1" s="222" t="s">
        <v>301</v>
      </c>
      <c r="B1" s="223"/>
      <c r="C1" s="223"/>
      <c r="D1" s="223"/>
      <c r="E1" s="223"/>
      <c r="F1" s="223"/>
      <c r="G1" s="223"/>
      <c r="H1" s="223"/>
      <c r="I1" s="223"/>
      <c r="J1" s="223"/>
      <c r="K1" s="224"/>
    </row>
    <row r="2" spans="1:12" x14ac:dyDescent="0.25">
      <c r="A2" s="222" t="s">
        <v>29</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9" t="s">
        <v>13</v>
      </c>
      <c r="B6" s="10"/>
      <c r="C6" s="11" t="s">
        <v>14</v>
      </c>
      <c r="D6" s="12"/>
      <c r="E6" s="12"/>
      <c r="F6" s="12"/>
      <c r="G6" s="12"/>
      <c r="H6" s="12"/>
      <c r="I6" s="13"/>
      <c r="J6" s="14"/>
      <c r="K6" s="15">
        <f>SUM(K7:K9)</f>
        <v>0</v>
      </c>
    </row>
    <row r="7" spans="1:12" x14ac:dyDescent="0.25">
      <c r="A7" s="81"/>
      <c r="B7" s="70" t="str">
        <f>Sheet1!A19</f>
        <v>P8032</v>
      </c>
      <c r="C7" s="69" t="str">
        <f>Sheet1!B19</f>
        <v>Biologo júnior</v>
      </c>
      <c r="D7" s="70" t="str">
        <f>Sheet1!C19</f>
        <v>mês</v>
      </c>
      <c r="E7" s="71">
        <v>1</v>
      </c>
      <c r="F7" s="72">
        <f>TRUNC(4/176,4)</f>
        <v>2.2700000000000001E-2</v>
      </c>
      <c r="G7" s="214">
        <f t="shared" ref="G7:G9" si="0">TRUNC(E7*F7,4)</f>
        <v>2.2700000000000001E-2</v>
      </c>
      <c r="H7" s="65"/>
      <c r="I7" s="65"/>
      <c r="J7" s="95"/>
      <c r="K7" s="66">
        <f t="shared" ref="K7:K9" si="1">TRUNC(G7*J7,4)</f>
        <v>0</v>
      </c>
    </row>
    <row r="8" spans="1:12" x14ac:dyDescent="0.25">
      <c r="A8" s="81"/>
      <c r="B8" s="70" t="str">
        <f>Sheet1!A54</f>
        <v>P8080</v>
      </c>
      <c r="C8" s="69" t="str">
        <f>Sheet1!B54</f>
        <v>Geólogo júnior</v>
      </c>
      <c r="D8" s="70" t="str">
        <f>Sheet1!C54</f>
        <v>mês</v>
      </c>
      <c r="E8" s="71">
        <v>1</v>
      </c>
      <c r="F8" s="72">
        <f>TRUNC(8/176,4)</f>
        <v>4.5400000000000003E-2</v>
      </c>
      <c r="G8" s="214">
        <f t="shared" si="0"/>
        <v>4.5400000000000003E-2</v>
      </c>
      <c r="H8" s="65"/>
      <c r="I8" s="65"/>
      <c r="J8" s="95"/>
      <c r="K8" s="66">
        <f t="shared" si="1"/>
        <v>0</v>
      </c>
      <c r="L8" s="163"/>
    </row>
    <row r="9" spans="1:12" x14ac:dyDescent="0.25">
      <c r="A9" s="81"/>
      <c r="B9" s="70" t="str">
        <f>Sheet1!A15</f>
        <v>P8025</v>
      </c>
      <c r="C9" s="69" t="str">
        <f>Sheet1!B15</f>
        <v>Auxiliar</v>
      </c>
      <c r="D9" s="70" t="str">
        <f>Sheet1!C15</f>
        <v>mês</v>
      </c>
      <c r="E9" s="71">
        <v>1</v>
      </c>
      <c r="F9" s="72">
        <f>TRUNC(4/176,4)</f>
        <v>2.2700000000000001E-2</v>
      </c>
      <c r="G9" s="214">
        <f t="shared" si="0"/>
        <v>2.2700000000000001E-2</v>
      </c>
      <c r="H9" s="65"/>
      <c r="I9" s="65"/>
      <c r="J9" s="95"/>
      <c r="K9" s="66">
        <f t="shared" si="1"/>
        <v>0</v>
      </c>
    </row>
    <row r="10" spans="1:12" x14ac:dyDescent="0.25">
      <c r="A10" s="26" t="s">
        <v>19</v>
      </c>
      <c r="B10" s="104"/>
      <c r="C10" s="11" t="s">
        <v>20</v>
      </c>
      <c r="D10" s="12"/>
      <c r="E10" s="28"/>
      <c r="F10" s="12"/>
      <c r="G10" s="12"/>
      <c r="H10" s="12"/>
      <c r="I10" s="12"/>
      <c r="J10" s="29"/>
      <c r="K10" s="30">
        <f>SUM(K13:K15)</f>
        <v>0</v>
      </c>
    </row>
    <row r="11" spans="1:12" x14ac:dyDescent="0.25">
      <c r="A11" s="218" t="s">
        <v>0</v>
      </c>
      <c r="B11" s="218" t="s">
        <v>1</v>
      </c>
      <c r="C11" s="218" t="s">
        <v>220</v>
      </c>
      <c r="D11" s="220" t="s">
        <v>37</v>
      </c>
      <c r="E11" s="215" t="s">
        <v>4</v>
      </c>
      <c r="F11" s="216"/>
      <c r="G11" s="216"/>
      <c r="H11" s="215" t="s">
        <v>258</v>
      </c>
      <c r="I11" s="216"/>
      <c r="J11" s="216"/>
      <c r="K11" s="217"/>
    </row>
    <row r="12" spans="1:12" x14ac:dyDescent="0.25">
      <c r="A12" s="219"/>
      <c r="B12" s="219"/>
      <c r="C12" s="219"/>
      <c r="D12" s="221"/>
      <c r="E12" s="1" t="s">
        <v>262</v>
      </c>
      <c r="F12" s="2" t="s">
        <v>261</v>
      </c>
      <c r="G12" s="1" t="s">
        <v>8</v>
      </c>
      <c r="H12" s="1" t="s">
        <v>221</v>
      </c>
      <c r="I12" s="1" t="s">
        <v>222</v>
      </c>
      <c r="J12" s="1" t="s">
        <v>260</v>
      </c>
      <c r="K12" s="1" t="s">
        <v>259</v>
      </c>
    </row>
    <row r="13" spans="1:12" x14ac:dyDescent="0.25">
      <c r="A13" s="73"/>
      <c r="B13" s="74" t="str">
        <f>'Tabela 1 - Veículos'!A3</f>
        <v>E8889</v>
      </c>
      <c r="C13" s="74" t="str">
        <f>'Tabela 1 - Veículos'!B3</f>
        <v>Veículo leve - tipo hatch - (sem motorista)</v>
      </c>
      <c r="D13" s="74" t="str">
        <f>'Tabela 1 - Veículos'!C3</f>
        <v>hora</v>
      </c>
      <c r="E13" s="76"/>
      <c r="F13" s="72"/>
      <c r="G13" s="78">
        <f>E13*F13</f>
        <v>0</v>
      </c>
      <c r="H13" s="74"/>
      <c r="I13" s="74"/>
      <c r="J13" s="97"/>
      <c r="K13" s="80">
        <f>J13*G13</f>
        <v>0</v>
      </c>
    </row>
    <row r="14" spans="1:12" x14ac:dyDescent="0.25">
      <c r="A14" s="25"/>
      <c r="B14" s="84" t="str">
        <f>'Tabela 1 - Veículos'!A4</f>
        <v>E8891</v>
      </c>
      <c r="C14" s="84" t="str">
        <f>'Tabela 1 - Veículos'!B4</f>
        <v>Veículo leve - tipo  pick up 4 x 4 - (sem motorista)</v>
      </c>
      <c r="D14" s="84" t="str">
        <f>'Tabela 1 - Veículos'!C4</f>
        <v>hora</v>
      </c>
      <c r="E14" s="71">
        <v>1</v>
      </c>
      <c r="F14" s="72">
        <v>4</v>
      </c>
      <c r="G14" s="64">
        <f t="shared" ref="G14:G15" si="2">E14*F14</f>
        <v>4</v>
      </c>
      <c r="H14" s="84"/>
      <c r="I14" s="84"/>
      <c r="J14" s="95"/>
      <c r="K14" s="66">
        <f t="shared" ref="K14:K15" si="3">J14*G14</f>
        <v>0</v>
      </c>
    </row>
    <row r="15" spans="1:12" x14ac:dyDescent="0.25">
      <c r="A15" s="85"/>
      <c r="B15" s="86" t="str">
        <f>'Tabela 1 - Veículos'!A5</f>
        <v>E8887</v>
      </c>
      <c r="C15" s="86" t="str">
        <f>'Tabela 1 - Veículos'!B5</f>
        <v>Veículo van - tipo furgão - (com motorista)</v>
      </c>
      <c r="D15" s="86" t="str">
        <f>'Tabela 1 - Veículos'!C5</f>
        <v>hora</v>
      </c>
      <c r="E15" s="86"/>
      <c r="F15" s="86"/>
      <c r="G15" s="82">
        <f t="shared" si="2"/>
        <v>0</v>
      </c>
      <c r="H15" s="86"/>
      <c r="I15" s="86"/>
      <c r="J15" s="96"/>
      <c r="K15" s="83">
        <f t="shared" si="3"/>
        <v>0</v>
      </c>
    </row>
    <row r="16" spans="1:12" ht="24.75" customHeight="1" x14ac:dyDescent="0.25">
      <c r="A16" s="26" t="s">
        <v>22</v>
      </c>
      <c r="B16" s="27"/>
      <c r="C16" s="87" t="s">
        <v>23</v>
      </c>
      <c r="D16" s="12"/>
      <c r="E16" s="165"/>
      <c r="F16" s="114"/>
      <c r="G16" s="166"/>
      <c r="H16" s="12"/>
      <c r="I16" s="12"/>
      <c r="J16" s="29"/>
      <c r="K16" s="30">
        <f>SUM(K19:K19)</f>
        <v>0</v>
      </c>
    </row>
    <row r="17" spans="1:11" x14ac:dyDescent="0.25">
      <c r="A17" s="218" t="s">
        <v>0</v>
      </c>
      <c r="B17" s="218" t="s">
        <v>1</v>
      </c>
      <c r="C17" s="218" t="s">
        <v>220</v>
      </c>
      <c r="D17" s="220" t="s">
        <v>37</v>
      </c>
      <c r="E17" s="227" t="s">
        <v>4</v>
      </c>
      <c r="F17" s="228"/>
      <c r="G17" s="228"/>
      <c r="H17" s="215" t="s">
        <v>258</v>
      </c>
      <c r="I17" s="216"/>
      <c r="J17" s="216"/>
      <c r="K17" s="217"/>
    </row>
    <row r="18" spans="1:11" x14ac:dyDescent="0.25">
      <c r="A18" s="225"/>
      <c r="B18" s="225"/>
      <c r="C18" s="225"/>
      <c r="D18" s="226"/>
      <c r="E18" s="2" t="s">
        <v>262</v>
      </c>
      <c r="F18" s="2" t="s">
        <v>261</v>
      </c>
      <c r="G18" s="2" t="s">
        <v>8</v>
      </c>
      <c r="H18" s="2" t="s">
        <v>221</v>
      </c>
      <c r="I18" s="2" t="s">
        <v>222</v>
      </c>
      <c r="J18" s="2" t="s">
        <v>260</v>
      </c>
      <c r="K18" s="2" t="s">
        <v>259</v>
      </c>
    </row>
    <row r="19" spans="1:11" x14ac:dyDescent="0.25">
      <c r="A19" s="31" t="s">
        <v>336</v>
      </c>
      <c r="B19" s="17" t="s">
        <v>272</v>
      </c>
      <c r="C19" s="16" t="s">
        <v>266</v>
      </c>
      <c r="D19" s="17" t="s">
        <v>225</v>
      </c>
      <c r="E19" s="18">
        <v>1</v>
      </c>
      <c r="F19" s="17">
        <v>4</v>
      </c>
      <c r="G19" s="19">
        <f t="shared" ref="G19" si="4">E19*F19</f>
        <v>4</v>
      </c>
      <c r="H19" s="32"/>
      <c r="I19" s="18"/>
      <c r="J19" s="98"/>
      <c r="K19" s="20">
        <f t="shared" ref="K19" si="5">G19*J19</f>
        <v>0</v>
      </c>
    </row>
    <row r="20" spans="1:11" x14ac:dyDescent="0.25">
      <c r="A20" s="26">
        <v>4</v>
      </c>
      <c r="B20" s="10"/>
      <c r="C20" s="12" t="s">
        <v>263</v>
      </c>
      <c r="D20" s="12"/>
      <c r="E20" s="12"/>
      <c r="F20" s="12"/>
      <c r="G20" s="12"/>
      <c r="H20" s="12"/>
      <c r="I20" s="12"/>
      <c r="J20" s="29"/>
      <c r="K20" s="100">
        <f>SUM(K23:K25)</f>
        <v>0</v>
      </c>
    </row>
    <row r="21" spans="1:11" x14ac:dyDescent="0.25">
      <c r="A21" s="233" t="s">
        <v>230</v>
      </c>
      <c r="B21" s="233" t="s">
        <v>276</v>
      </c>
      <c r="C21" s="232" t="s">
        <v>220</v>
      </c>
      <c r="D21" s="232" t="s">
        <v>37</v>
      </c>
      <c r="E21" s="239" t="s">
        <v>4</v>
      </c>
      <c r="F21" s="239"/>
      <c r="G21" s="239"/>
      <c r="H21" s="239"/>
      <c r="I21" s="235" t="s">
        <v>231</v>
      </c>
      <c r="J21" s="236"/>
      <c r="K21" s="234" t="s">
        <v>259</v>
      </c>
    </row>
    <row r="22" spans="1:11" x14ac:dyDescent="0.25">
      <c r="A22" s="233"/>
      <c r="B22" s="233"/>
      <c r="C22" s="232"/>
      <c r="D22" s="232"/>
      <c r="E22" s="2" t="s">
        <v>278</v>
      </c>
      <c r="F22" s="2" t="s">
        <v>277</v>
      </c>
      <c r="G22" s="2" t="s">
        <v>16</v>
      </c>
      <c r="H22" s="2" t="s">
        <v>8</v>
      </c>
      <c r="I22" s="237"/>
      <c r="J22" s="238"/>
      <c r="K22" s="234"/>
    </row>
    <row r="23" spans="1:11" x14ac:dyDescent="0.25">
      <c r="A23" s="25" t="str">
        <f>'Tabela 2 - Instalações e etc'!A4</f>
        <v>Imóveis</v>
      </c>
      <c r="B23" s="25" t="str">
        <f>'Tabela 2 - Instalações e etc'!B4</f>
        <v>B8952</v>
      </c>
      <c r="C23" s="25" t="str">
        <f>'Tabela 2 - Instalações e etc'!C4</f>
        <v>Residencial (1,27% do C.M.C.C. - SINAPI</v>
      </c>
      <c r="D23" s="25" t="str">
        <f>'Tabela 2 - Instalações e etc'!D4</f>
        <v>R$/m² x mês</v>
      </c>
      <c r="E23" s="25">
        <v>2</v>
      </c>
      <c r="F23" s="25">
        <v>12.41</v>
      </c>
      <c r="G23" s="72">
        <f>TRUNC(4/176,4)</f>
        <v>2.2700000000000001E-2</v>
      </c>
      <c r="H23" s="25">
        <f>TRUNC(E23*F23*G23,4)</f>
        <v>0.56340000000000001</v>
      </c>
      <c r="I23" s="25"/>
      <c r="J23" s="25"/>
      <c r="K23" s="164">
        <f t="shared" ref="K23:K25" si="6">TRUNC(I23*H23,4)</f>
        <v>0</v>
      </c>
    </row>
    <row r="24" spans="1:11" ht="15" customHeight="1" x14ac:dyDescent="0.25">
      <c r="A24" s="25" t="str">
        <f>'Tabela 2 - Instalações e etc'!A6</f>
        <v>Mobiliário</v>
      </c>
      <c r="B24" s="25" t="str">
        <f>'Tabela 2 - Instalações e etc'!B6</f>
        <v>B8954</v>
      </c>
      <c r="C24" s="25" t="str">
        <f>'Tabela 2 - Instalações e etc'!C6</f>
        <v>Residência</v>
      </c>
      <c r="D24" s="25" t="str">
        <f>'Tabela 2 - Instalações e etc'!D6</f>
        <v>R$ x ocupante/mês</v>
      </c>
      <c r="E24" s="25">
        <v>2</v>
      </c>
      <c r="F24" s="25"/>
      <c r="G24" s="72">
        <f>TRUNC(4/176,4)</f>
        <v>2.2700000000000001E-2</v>
      </c>
      <c r="H24" s="25">
        <f>TRUNC(E24*G24,4)</f>
        <v>4.5400000000000003E-2</v>
      </c>
      <c r="I24" s="25"/>
      <c r="J24" s="25"/>
      <c r="K24" s="164">
        <f t="shared" si="6"/>
        <v>0</v>
      </c>
    </row>
    <row r="25" spans="1:11" ht="25.5" x14ac:dyDescent="0.25">
      <c r="A25" s="25" t="str">
        <f>'Tabela 2 - Instalações e etc'!A12</f>
        <v>Custos diversos</v>
      </c>
      <c r="B25" s="25" t="str">
        <f>'Tabela 2 - Instalações e etc'!B12</f>
        <v>B8960</v>
      </c>
      <c r="C25" s="25" t="str">
        <f>'Tabela 2 - Instalações e etc'!C12</f>
        <v>Residência</v>
      </c>
      <c r="D25" s="25" t="str">
        <f>'Tabela 2 - Instalações e etc'!D12</f>
        <v>R$ x ocupante/mês</v>
      </c>
      <c r="E25" s="25">
        <v>2</v>
      </c>
      <c r="F25" s="25"/>
      <c r="G25" s="72">
        <f>TRUNC(4/176,4)</f>
        <v>2.2700000000000001E-2</v>
      </c>
      <c r="H25" s="25">
        <f t="shared" ref="H25" si="7">TRUNC(E25*G25,4)</f>
        <v>4.5400000000000003E-2</v>
      </c>
      <c r="I25" s="25"/>
      <c r="J25" s="25"/>
      <c r="K25" s="164">
        <f t="shared" si="6"/>
        <v>0</v>
      </c>
    </row>
    <row r="26" spans="1:11" ht="15" customHeight="1" x14ac:dyDescent="0.25">
      <c r="A26" s="229" t="s">
        <v>28</v>
      </c>
      <c r="B26" s="230"/>
      <c r="C26" s="230"/>
      <c r="D26" s="230"/>
      <c r="E26" s="230"/>
      <c r="F26" s="230"/>
      <c r="G26" s="230"/>
      <c r="H26" s="230"/>
      <c r="I26" s="230"/>
      <c r="J26" s="230"/>
      <c r="K26" s="107" t="e">
        <f>K6+K10+K16+K20+#REF!+#REF!</f>
        <v>#REF!</v>
      </c>
    </row>
    <row r="27" spans="1:11" x14ac:dyDescent="0.25">
      <c r="A27" s="231" t="s">
        <v>256</v>
      </c>
      <c r="B27" s="231"/>
      <c r="C27" s="63" t="e">
        <f>SUM(#REF!+#REF!+#REF!)</f>
        <v>#REF!</v>
      </c>
      <c r="D27" s="63" t="e">
        <f>SUM(#REF!+#REF!+#REF!)</f>
        <v>#REF!</v>
      </c>
    </row>
  </sheetData>
  <mergeCells count="29">
    <mergeCell ref="H17:K17"/>
    <mergeCell ref="A26:J26"/>
    <mergeCell ref="A27:B27"/>
    <mergeCell ref="C21:C22"/>
    <mergeCell ref="B21:B22"/>
    <mergeCell ref="A21:A22"/>
    <mergeCell ref="D21:D22"/>
    <mergeCell ref="K21:K22"/>
    <mergeCell ref="I21:J22"/>
    <mergeCell ref="E21:H21"/>
    <mergeCell ref="A17:A18"/>
    <mergeCell ref="B17:B18"/>
    <mergeCell ref="C17:C18"/>
    <mergeCell ref="D17:D18"/>
    <mergeCell ref="E17:G17"/>
    <mergeCell ref="A2:K2"/>
    <mergeCell ref="A1:K1"/>
    <mergeCell ref="A3:A4"/>
    <mergeCell ref="B3:B4"/>
    <mergeCell ref="C3:C4"/>
    <mergeCell ref="D3:D4"/>
    <mergeCell ref="E3:G3"/>
    <mergeCell ref="H3:K3"/>
    <mergeCell ref="H11:K11"/>
    <mergeCell ref="A11:A12"/>
    <mergeCell ref="B11:B12"/>
    <mergeCell ref="C11:C12"/>
    <mergeCell ref="D11:D12"/>
    <mergeCell ref="E11:G11"/>
  </mergeCells>
  <phoneticPr fontId="16" type="noConversion"/>
  <conditionalFormatting sqref="H7:J7">
    <cfRule type="expression" dxfId="570" priority="103">
      <formula>$E$7&gt;0</formula>
    </cfRule>
  </conditionalFormatting>
  <conditionalFormatting sqref="H8:J8">
    <cfRule type="expression" dxfId="569" priority="102">
      <formula>$E$8&gt;0</formula>
    </cfRule>
  </conditionalFormatting>
  <conditionalFormatting sqref="A7:F7">
    <cfRule type="expression" dxfId="568" priority="100">
      <formula>$E$7&gt;0</formula>
    </cfRule>
  </conditionalFormatting>
  <conditionalFormatting sqref="H9:J9">
    <cfRule type="expression" dxfId="567" priority="98">
      <formula>$E$9&gt;0</formula>
    </cfRule>
  </conditionalFormatting>
  <conditionalFormatting sqref="G13:K13">
    <cfRule type="expression" dxfId="566" priority="93">
      <formula>$E$13&gt;0</formula>
    </cfRule>
  </conditionalFormatting>
  <conditionalFormatting sqref="G14:K14">
    <cfRule type="expression" dxfId="565" priority="92">
      <formula>$E$14&gt;0</formula>
    </cfRule>
  </conditionalFormatting>
  <conditionalFormatting sqref="A8:F8">
    <cfRule type="expression" dxfId="564" priority="90">
      <formula>$E$8&gt;0</formula>
    </cfRule>
  </conditionalFormatting>
  <conditionalFormatting sqref="A19">
    <cfRule type="expression" dxfId="563" priority="80">
      <formula>#REF!&gt;0</formula>
    </cfRule>
  </conditionalFormatting>
  <conditionalFormatting sqref="A9:E9">
    <cfRule type="expression" dxfId="562" priority="79">
      <formula>$E$9&gt;0</formula>
    </cfRule>
  </conditionalFormatting>
  <conditionalFormatting sqref="A13:E13">
    <cfRule type="expression" dxfId="561" priority="76">
      <formula>$E$13&gt;0</formula>
    </cfRule>
  </conditionalFormatting>
  <conditionalFormatting sqref="A14:D14">
    <cfRule type="expression" dxfId="560" priority="75">
      <formula>$E$14&gt;0</formula>
    </cfRule>
  </conditionalFormatting>
  <conditionalFormatting sqref="A15:K15">
    <cfRule type="expression" dxfId="559" priority="74">
      <formula>$E$15&gt;0</formula>
    </cfRule>
  </conditionalFormatting>
  <conditionalFormatting sqref="B19">
    <cfRule type="expression" dxfId="558" priority="71">
      <formula>#REF!&gt;0</formula>
    </cfRule>
  </conditionalFormatting>
  <conditionalFormatting sqref="E19:K19">
    <cfRule type="expression" dxfId="557" priority="70">
      <formula>$E$19&gt;0</formula>
    </cfRule>
  </conditionalFormatting>
  <conditionalFormatting sqref="F9">
    <cfRule type="expression" dxfId="556" priority="46">
      <formula>$E$7&gt;0</formula>
    </cfRule>
  </conditionalFormatting>
  <conditionalFormatting sqref="F13">
    <cfRule type="expression" dxfId="555" priority="43">
      <formula>$E$7&gt;0</formula>
    </cfRule>
  </conditionalFormatting>
  <conditionalFormatting sqref="E14">
    <cfRule type="expression" dxfId="554" priority="42">
      <formula>$E$13&gt;0</formula>
    </cfRule>
  </conditionalFormatting>
  <conditionalFormatting sqref="F14">
    <cfRule type="expression" dxfId="553" priority="41">
      <formula>$E$7&gt;0</formula>
    </cfRule>
  </conditionalFormatting>
  <conditionalFormatting sqref="D19">
    <cfRule type="expression" dxfId="552" priority="38">
      <formula>#REF!&gt;0</formula>
    </cfRule>
  </conditionalFormatting>
  <conditionalFormatting sqref="A23:K23">
    <cfRule type="expression" dxfId="551" priority="30">
      <formula>$E$23&gt;0</formula>
    </cfRule>
  </conditionalFormatting>
  <conditionalFormatting sqref="A24:K24">
    <cfRule type="expression" dxfId="550" priority="28">
      <formula>$E$24&gt;0</formula>
    </cfRule>
  </conditionalFormatting>
  <conditionalFormatting sqref="A25:K25">
    <cfRule type="expression" dxfId="549" priority="26">
      <formula>$E$25&gt;0</formula>
    </cfRule>
  </conditionalFormatting>
  <conditionalFormatting sqref="C19">
    <cfRule type="expression" dxfId="548" priority="15">
      <formula>$E$19&gt;0</formula>
    </cfRule>
  </conditionalFormatting>
  <conditionalFormatting sqref="G7:G9 K7:K9">
    <cfRule type="expression" dxfId="547" priority="153">
      <formula>#REF!&gt;0</formula>
    </cfRule>
  </conditionalFormatting>
  <conditionalFormatting sqref="B7:B8">
    <cfRule type="expression" dxfId="546" priority="154">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4483-9FF1-4E32-BF3F-F12C9FBF6646}">
  <dimension ref="A1:L11"/>
  <sheetViews>
    <sheetView tabSelected="1" workbookViewId="0">
      <selection activeCell="A12" sqref="A12:XFD12"/>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490</v>
      </c>
      <c r="B1" s="223"/>
      <c r="C1" s="223"/>
      <c r="D1" s="223"/>
      <c r="E1" s="223"/>
      <c r="F1" s="223"/>
      <c r="G1" s="223"/>
      <c r="H1" s="223"/>
      <c r="I1" s="223"/>
      <c r="J1" s="223"/>
      <c r="K1" s="224"/>
    </row>
    <row r="2" spans="1:12" x14ac:dyDescent="0.25">
      <c r="A2" s="222" t="s">
        <v>438</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t="e">
        <f>SUM(#REF!)</f>
        <v>#REF!</v>
      </c>
    </row>
    <row r="7" spans="1:12" x14ac:dyDescent="0.25">
      <c r="A7" s="26">
        <v>5</v>
      </c>
      <c r="B7" s="10"/>
      <c r="C7" s="11" t="s">
        <v>264</v>
      </c>
      <c r="D7" s="12"/>
      <c r="E7" s="12"/>
      <c r="F7" s="12"/>
      <c r="G7" s="12"/>
      <c r="H7" s="12"/>
      <c r="I7" s="12"/>
      <c r="J7" s="29"/>
      <c r="K7" s="30">
        <f>SUM(K9:K9)</f>
        <v>0</v>
      </c>
    </row>
    <row r="8" spans="1:12" x14ac:dyDescent="0.25">
      <c r="A8" s="159" t="s">
        <v>230</v>
      </c>
      <c r="B8" s="159" t="s">
        <v>276</v>
      </c>
      <c r="C8" s="160" t="s">
        <v>220</v>
      </c>
      <c r="D8" s="160" t="s">
        <v>37</v>
      </c>
      <c r="E8" s="218" t="s">
        <v>4</v>
      </c>
      <c r="F8" s="218"/>
      <c r="G8" s="218"/>
      <c r="H8" s="218"/>
      <c r="I8" s="235" t="s">
        <v>231</v>
      </c>
      <c r="J8" s="236"/>
      <c r="K8" s="161" t="s">
        <v>259</v>
      </c>
    </row>
    <row r="9" spans="1:12" x14ac:dyDescent="0.25">
      <c r="A9" s="172"/>
      <c r="B9" s="179" t="s">
        <v>293</v>
      </c>
      <c r="C9" s="179" t="s">
        <v>418</v>
      </c>
      <c r="D9" s="180" t="s">
        <v>279</v>
      </c>
      <c r="E9" s="250">
        <v>1</v>
      </c>
      <c r="F9" s="250"/>
      <c r="G9" s="250"/>
      <c r="H9" s="250"/>
      <c r="I9" s="173"/>
      <c r="J9" s="173"/>
      <c r="K9" s="174">
        <f t="shared" ref="K9" si="0">E9*I9</f>
        <v>0</v>
      </c>
      <c r="L9" s="162"/>
    </row>
    <row r="10" spans="1:12" ht="15" customHeight="1" x14ac:dyDescent="0.25">
      <c r="A10" s="229" t="s">
        <v>28</v>
      </c>
      <c r="B10" s="230"/>
      <c r="C10" s="230"/>
      <c r="D10" s="230"/>
      <c r="E10" s="230"/>
      <c r="F10" s="230"/>
      <c r="G10" s="230"/>
      <c r="H10" s="230"/>
      <c r="I10" s="230"/>
      <c r="J10" s="230"/>
      <c r="K10" s="107" t="e">
        <f>K6+#REF!+#REF!+#REF!+#REF!+K7</f>
        <v>#REF!</v>
      </c>
    </row>
    <row r="11" spans="1:12" x14ac:dyDescent="0.25">
      <c r="A11" s="231" t="s">
        <v>256</v>
      </c>
      <c r="B11" s="231"/>
      <c r="C11" s="63" t="e">
        <f>SUM(#REF!+#REF!+#REF!)</f>
        <v>#REF!</v>
      </c>
      <c r="D11" s="63" t="e">
        <f>SUM(#REF!+#REF!+#REF!)</f>
        <v>#REF!</v>
      </c>
    </row>
  </sheetData>
  <mergeCells count="13">
    <mergeCell ref="A1:K1"/>
    <mergeCell ref="A2:K2"/>
    <mergeCell ref="A3:A4"/>
    <mergeCell ref="B3:B4"/>
    <mergeCell ref="C3:C4"/>
    <mergeCell ref="D3:D4"/>
    <mergeCell ref="E3:G3"/>
    <mergeCell ref="H3:K3"/>
    <mergeCell ref="E8:H8"/>
    <mergeCell ref="I8:J8"/>
    <mergeCell ref="A10:J10"/>
    <mergeCell ref="E9:H9"/>
    <mergeCell ref="A11:B11"/>
  </mergeCells>
  <phoneticPr fontId="16" type="noConversion"/>
  <conditionalFormatting sqref="I9:J9">
    <cfRule type="expression" dxfId="178" priority="10">
      <formula>#REF!&gt;0</formula>
    </cfRule>
  </conditionalFormatting>
  <conditionalFormatting sqref="B9">
    <cfRule type="expression" dxfId="177" priority="9">
      <formula>#REF!&gt;0</formula>
    </cfRule>
  </conditionalFormatting>
  <conditionalFormatting sqref="K9">
    <cfRule type="expression" dxfId="176" priority="8">
      <formula>#REF!&gt;0</formula>
    </cfRule>
  </conditionalFormatting>
  <conditionalFormatting sqref="A9:C9">
    <cfRule type="expression" dxfId="175" priority="7">
      <formula>#REF!&gt;0</formula>
    </cfRule>
  </conditionalFormatting>
  <conditionalFormatting sqref="D9">
    <cfRule type="expression" dxfId="174" priority="6">
      <formula>#REF!&gt;0</formula>
    </cfRule>
  </conditionalFormatting>
  <conditionalFormatting sqref="E9">
    <cfRule type="expression" dxfId="173" priority="5">
      <formula>#REF!&gt;0</formula>
    </cfRule>
  </conditionalFormatting>
  <conditionalFormatting sqref="E9">
    <cfRule type="expression" dxfId="172" priority="4">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931F-24D8-4AB9-A192-D3BE9F45CEE4}">
  <sheetPr codeName="Planilha19"/>
  <dimension ref="A1:K11"/>
  <sheetViews>
    <sheetView workbookViewId="0">
      <selection activeCell="F22" sqref="F22"/>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456</v>
      </c>
      <c r="B1" s="223"/>
      <c r="C1" s="223"/>
      <c r="D1" s="223"/>
      <c r="E1" s="223"/>
      <c r="F1" s="223"/>
      <c r="G1" s="223"/>
      <c r="H1" s="223"/>
      <c r="I1" s="223"/>
      <c r="J1" s="223"/>
      <c r="K1" s="224"/>
    </row>
    <row r="2" spans="1:11" x14ac:dyDescent="0.25">
      <c r="A2" s="222" t="s">
        <v>440</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26">
        <v>5</v>
      </c>
      <c r="B6" s="10"/>
      <c r="C6" s="11" t="s">
        <v>264</v>
      </c>
      <c r="D6" s="12"/>
      <c r="E6" s="12"/>
      <c r="F6" s="12"/>
      <c r="G6" s="12"/>
      <c r="H6" s="12"/>
      <c r="I6" s="12"/>
      <c r="J6" s="29"/>
      <c r="K6" s="30">
        <f>SUM(K8:K8)</f>
        <v>0</v>
      </c>
    </row>
    <row r="7" spans="1:11" x14ac:dyDescent="0.25">
      <c r="A7" s="88" t="s">
        <v>230</v>
      </c>
      <c r="B7" s="88" t="s">
        <v>276</v>
      </c>
      <c r="C7" s="89" t="s">
        <v>220</v>
      </c>
      <c r="D7" s="89" t="s">
        <v>37</v>
      </c>
      <c r="E7" s="218" t="s">
        <v>4</v>
      </c>
      <c r="F7" s="218"/>
      <c r="G7" s="218"/>
      <c r="H7" s="218"/>
      <c r="I7" s="235" t="s">
        <v>231</v>
      </c>
      <c r="J7" s="236"/>
      <c r="K7" s="90" t="s">
        <v>259</v>
      </c>
    </row>
    <row r="8" spans="1:11" x14ac:dyDescent="0.25">
      <c r="A8" s="178"/>
      <c r="B8" s="179" t="s">
        <v>294</v>
      </c>
      <c r="C8" s="179" t="s">
        <v>287</v>
      </c>
      <c r="D8" s="180" t="s">
        <v>279</v>
      </c>
      <c r="E8" s="251">
        <v>1</v>
      </c>
      <c r="F8" s="251"/>
      <c r="G8" s="251"/>
      <c r="H8" s="251"/>
      <c r="I8" s="250"/>
      <c r="J8" s="250"/>
      <c r="K8" s="181">
        <f t="shared" ref="K8" si="0">E8*I8</f>
        <v>0</v>
      </c>
    </row>
    <row r="9" spans="1:11" ht="15" customHeight="1" x14ac:dyDescent="0.25">
      <c r="A9" s="229" t="s">
        <v>28</v>
      </c>
      <c r="B9" s="230"/>
      <c r="C9" s="230"/>
      <c r="D9" s="230"/>
      <c r="E9" s="230"/>
      <c r="F9" s="230"/>
      <c r="G9" s="230"/>
      <c r="H9" s="230"/>
      <c r="I9" s="230"/>
      <c r="J9" s="230"/>
      <c r="K9" s="107" t="e">
        <f>#REF!+#REF!+#REF!+#REF!+#REF!+K6</f>
        <v>#REF!</v>
      </c>
    </row>
    <row r="10" spans="1:11" x14ac:dyDescent="0.25">
      <c r="A10" s="231" t="s">
        <v>256</v>
      </c>
      <c r="B10" s="231"/>
      <c r="C10" s="63" t="e">
        <f>SUM(#REF!+#REF!+#REF!)</f>
        <v>#REF!</v>
      </c>
      <c r="D10" s="63" t="e">
        <f>SUM(#REF!+#REF!+#REF!)</f>
        <v>#REF!</v>
      </c>
    </row>
    <row r="11" spans="1:11" x14ac:dyDescent="0.25">
      <c r="A11" t="s">
        <v>315</v>
      </c>
    </row>
  </sheetData>
  <mergeCells count="14">
    <mergeCell ref="A10:B10"/>
    <mergeCell ref="A9:J9"/>
    <mergeCell ref="E8:H8"/>
    <mergeCell ref="I8:J8"/>
    <mergeCell ref="E7:H7"/>
    <mergeCell ref="I7:J7"/>
    <mergeCell ref="A1:K1"/>
    <mergeCell ref="A2:K2"/>
    <mergeCell ref="A3:A4"/>
    <mergeCell ref="B3:B4"/>
    <mergeCell ref="C3:C4"/>
    <mergeCell ref="D3:D4"/>
    <mergeCell ref="E3:G3"/>
    <mergeCell ref="H3:K3"/>
  </mergeCells>
  <phoneticPr fontId="16" type="noConversion"/>
  <conditionalFormatting sqref="K8">
    <cfRule type="expression" dxfId="171" priority="48">
      <formula>#REF!&gt;0</formula>
    </cfRule>
  </conditionalFormatting>
  <conditionalFormatting sqref="I8:J8">
    <cfRule type="expression" dxfId="170" priority="26">
      <formula>#REF!&gt;0</formula>
    </cfRule>
  </conditionalFormatting>
  <conditionalFormatting sqref="I8:J8 B8">
    <cfRule type="expression" dxfId="169" priority="25">
      <formula>#REF!&gt;0</formula>
    </cfRule>
  </conditionalFormatting>
  <conditionalFormatting sqref="A8 C8">
    <cfRule type="expression" dxfId="168" priority="22">
      <formula>#REF!&gt;0</formula>
    </cfRule>
  </conditionalFormatting>
  <conditionalFormatting sqref="D8">
    <cfRule type="expression" dxfId="167" priority="21">
      <formula>#REF!&gt;0</formula>
    </cfRule>
  </conditionalFormatting>
  <conditionalFormatting sqref="A8:C8">
    <cfRule type="expression" dxfId="166" priority="20">
      <formula>#REF!&gt;0</formula>
    </cfRule>
  </conditionalFormatting>
  <conditionalFormatting sqref="D8">
    <cfRule type="expression" dxfId="165" priority="19">
      <formula>#REF!&gt;0</formula>
    </cfRule>
  </conditionalFormatting>
  <conditionalFormatting sqref="E8:H8">
    <cfRule type="expression" dxfId="164" priority="145">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55490-EFE3-4697-9C51-B50408156441}">
  <dimension ref="A1:L11"/>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457</v>
      </c>
      <c r="B1" s="223"/>
      <c r="C1" s="223"/>
      <c r="D1" s="223"/>
      <c r="E1" s="223"/>
      <c r="F1" s="223"/>
      <c r="G1" s="223"/>
      <c r="H1" s="223"/>
      <c r="I1" s="223"/>
      <c r="J1" s="223"/>
      <c r="K1" s="224"/>
    </row>
    <row r="2" spans="1:12" x14ac:dyDescent="0.25">
      <c r="A2" s="222" t="s">
        <v>458</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157" t="s">
        <v>230</v>
      </c>
      <c r="B7" s="157" t="s">
        <v>276</v>
      </c>
      <c r="C7" s="158" t="s">
        <v>220</v>
      </c>
      <c r="D7" s="158" t="s">
        <v>37</v>
      </c>
      <c r="E7" s="218" t="s">
        <v>4</v>
      </c>
      <c r="F7" s="218"/>
      <c r="G7" s="218"/>
      <c r="H7" s="218"/>
      <c r="I7" s="235" t="s">
        <v>231</v>
      </c>
      <c r="J7" s="236"/>
      <c r="K7" s="156" t="s">
        <v>259</v>
      </c>
    </row>
    <row r="8" spans="1:12" x14ac:dyDescent="0.25">
      <c r="A8" s="178"/>
      <c r="B8" s="179" t="s">
        <v>422</v>
      </c>
      <c r="C8" s="179" t="s">
        <v>448</v>
      </c>
      <c r="D8" s="180" t="s">
        <v>375</v>
      </c>
      <c r="E8" s="251">
        <v>1</v>
      </c>
      <c r="F8" s="251"/>
      <c r="G8" s="251"/>
      <c r="H8" s="251"/>
      <c r="I8" s="250"/>
      <c r="J8" s="250"/>
      <c r="K8" s="181">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row r="11" spans="1:12" x14ac:dyDescent="0.25">
      <c r="A11" t="s">
        <v>315</v>
      </c>
    </row>
  </sheetData>
  <mergeCells count="14">
    <mergeCell ref="A10:B10"/>
    <mergeCell ref="A9:J9"/>
    <mergeCell ref="E8:H8"/>
    <mergeCell ref="I8:J8"/>
    <mergeCell ref="E7:H7"/>
    <mergeCell ref="I7:J7"/>
    <mergeCell ref="A1:K1"/>
    <mergeCell ref="A2:K2"/>
    <mergeCell ref="A3:A4"/>
    <mergeCell ref="B3:B4"/>
    <mergeCell ref="C3:C4"/>
    <mergeCell ref="D3:D4"/>
    <mergeCell ref="E3:G3"/>
    <mergeCell ref="H3:K3"/>
  </mergeCells>
  <phoneticPr fontId="16" type="noConversion"/>
  <conditionalFormatting sqref="D8 I8:K8 A8:B8">
    <cfRule type="expression" dxfId="163" priority="46">
      <formula>#REF!&gt;0</formula>
    </cfRule>
  </conditionalFormatting>
  <conditionalFormatting sqref="B8">
    <cfRule type="expression" dxfId="162" priority="23">
      <formula>#REF!&gt;0</formula>
    </cfRule>
  </conditionalFormatting>
  <conditionalFormatting sqref="C8">
    <cfRule type="expression" dxfId="161" priority="22">
      <formula>#REF!&gt;0</formula>
    </cfRule>
  </conditionalFormatting>
  <conditionalFormatting sqref="E8:H8">
    <cfRule type="expression" dxfId="160" priority="26">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4113-07E2-455A-B034-8CA586D16D14}">
  <dimension ref="A1:L11"/>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459</v>
      </c>
      <c r="B1" s="223"/>
      <c r="C1" s="223"/>
      <c r="D1" s="223"/>
      <c r="E1" s="223"/>
      <c r="F1" s="223"/>
      <c r="G1" s="223"/>
      <c r="H1" s="223"/>
      <c r="I1" s="223"/>
      <c r="J1" s="223"/>
      <c r="K1" s="224"/>
    </row>
    <row r="2" spans="1:12" x14ac:dyDescent="0.25">
      <c r="A2" s="222" t="s">
        <v>521</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157" t="s">
        <v>230</v>
      </c>
      <c r="B7" s="157" t="s">
        <v>276</v>
      </c>
      <c r="C7" s="158" t="s">
        <v>220</v>
      </c>
      <c r="D7" s="158" t="s">
        <v>37</v>
      </c>
      <c r="E7" s="218" t="s">
        <v>4</v>
      </c>
      <c r="F7" s="218"/>
      <c r="G7" s="218"/>
      <c r="H7" s="218"/>
      <c r="I7" s="235" t="s">
        <v>231</v>
      </c>
      <c r="J7" s="236"/>
      <c r="K7" s="156" t="s">
        <v>259</v>
      </c>
    </row>
    <row r="8" spans="1:12" x14ac:dyDescent="0.25">
      <c r="A8" s="172"/>
      <c r="B8" s="179" t="s">
        <v>423</v>
      </c>
      <c r="C8" s="179" t="s">
        <v>520</v>
      </c>
      <c r="D8" s="180" t="s">
        <v>375</v>
      </c>
      <c r="E8" s="252">
        <v>1</v>
      </c>
      <c r="F8" s="252"/>
      <c r="G8" s="252"/>
      <c r="H8" s="252"/>
      <c r="I8" s="173"/>
      <c r="J8" s="173"/>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row r="11" spans="1:12" x14ac:dyDescent="0.25">
      <c r="A11" t="s">
        <v>315</v>
      </c>
    </row>
  </sheetData>
  <mergeCells count="13">
    <mergeCell ref="A10:B10"/>
    <mergeCell ref="A9:J9"/>
    <mergeCell ref="E8:H8"/>
    <mergeCell ref="E7:H7"/>
    <mergeCell ref="I7:J7"/>
    <mergeCell ref="A1:K1"/>
    <mergeCell ref="A2:K2"/>
    <mergeCell ref="A3:A4"/>
    <mergeCell ref="B3:B4"/>
    <mergeCell ref="C3:C4"/>
    <mergeCell ref="D3:D4"/>
    <mergeCell ref="E3:G3"/>
    <mergeCell ref="H3:K3"/>
  </mergeCells>
  <phoneticPr fontId="16" type="noConversion"/>
  <conditionalFormatting sqref="D8:E8 A8:B8 I8:K8">
    <cfRule type="expression" dxfId="159" priority="47">
      <formula>#REF!&gt;0</formula>
    </cfRule>
  </conditionalFormatting>
  <conditionalFormatting sqref="B8">
    <cfRule type="expression" dxfId="158" priority="27">
      <formula>#REF!&gt;0</formula>
    </cfRule>
  </conditionalFormatting>
  <conditionalFormatting sqref="C8">
    <cfRule type="expression" dxfId="157" priority="26">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8D319-3E2E-4A6E-82C9-5C38EC9B0EE8}">
  <sheetPr codeName="Planilha20"/>
  <dimension ref="A1:K23"/>
  <sheetViews>
    <sheetView topLeftCell="A6" workbookViewId="0">
      <selection activeCell="I19" sqref="I19:I2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491</v>
      </c>
      <c r="B1" s="223"/>
      <c r="C1" s="223"/>
      <c r="D1" s="223"/>
      <c r="E1" s="223"/>
      <c r="F1" s="223"/>
      <c r="G1" s="223"/>
      <c r="H1" s="223"/>
      <c r="I1" s="223"/>
      <c r="J1" s="223"/>
      <c r="K1" s="224"/>
    </row>
    <row r="2" spans="1:11" x14ac:dyDescent="0.25">
      <c r="A2" s="222" t="s">
        <v>319</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Sheet1!A33</f>
        <v>P8051</v>
      </c>
      <c r="C7" s="69" t="str">
        <f>Sheet1!B33</f>
        <v>Engenheiro agrimensor / Geógrafo júnior</v>
      </c>
      <c r="D7" s="70" t="str">
        <f>Sheet1!C33</f>
        <v>mês</v>
      </c>
      <c r="E7" s="71">
        <v>1</v>
      </c>
      <c r="F7" s="72">
        <f>TRUNC(4*8/176,4)</f>
        <v>0.18179999999999999</v>
      </c>
      <c r="G7" s="64">
        <f>TRUNC(E7*F7,4)</f>
        <v>0.18179999999999999</v>
      </c>
      <c r="H7" s="65"/>
      <c r="I7" s="65"/>
      <c r="J7" s="95"/>
      <c r="K7" s="66">
        <f t="shared" ref="K7" si="0">TRUNC(G7*J7,4)</f>
        <v>0</v>
      </c>
    </row>
    <row r="8" spans="1:11" ht="13.5" customHeight="1" x14ac:dyDescent="0.25">
      <c r="A8" s="26" t="s">
        <v>19</v>
      </c>
      <c r="B8" s="104"/>
      <c r="C8" s="11" t="s">
        <v>20</v>
      </c>
      <c r="D8" s="12"/>
      <c r="E8" s="28"/>
      <c r="F8" s="12"/>
      <c r="G8" s="12"/>
      <c r="H8" s="12"/>
      <c r="I8" s="12"/>
      <c r="J8" s="29"/>
      <c r="K8" s="30">
        <f>SUM(K11:K11)</f>
        <v>0</v>
      </c>
    </row>
    <row r="9" spans="1:11" x14ac:dyDescent="0.25">
      <c r="A9" s="218" t="s">
        <v>0</v>
      </c>
      <c r="B9" s="218" t="s">
        <v>1</v>
      </c>
      <c r="C9" s="218" t="s">
        <v>220</v>
      </c>
      <c r="D9" s="220" t="s">
        <v>37</v>
      </c>
      <c r="E9" s="215" t="s">
        <v>4</v>
      </c>
      <c r="F9" s="216"/>
      <c r="G9" s="216"/>
      <c r="H9" s="215" t="s">
        <v>258</v>
      </c>
      <c r="I9" s="216"/>
      <c r="J9" s="216"/>
      <c r="K9" s="217"/>
    </row>
    <row r="10" spans="1:11" x14ac:dyDescent="0.25">
      <c r="A10" s="219"/>
      <c r="B10" s="219"/>
      <c r="C10" s="219"/>
      <c r="D10" s="221"/>
      <c r="E10" s="1" t="s">
        <v>262</v>
      </c>
      <c r="F10" s="2" t="s">
        <v>261</v>
      </c>
      <c r="G10" s="1" t="s">
        <v>8</v>
      </c>
      <c r="H10" s="1" t="s">
        <v>221</v>
      </c>
      <c r="I10" s="1" t="s">
        <v>222</v>
      </c>
      <c r="J10" s="1" t="s">
        <v>260</v>
      </c>
      <c r="K10" s="1" t="s">
        <v>259</v>
      </c>
    </row>
    <row r="11" spans="1:11" x14ac:dyDescent="0.25">
      <c r="A11" s="73"/>
      <c r="B11" s="74" t="str">
        <f>'Tabela 1 - Veículos'!A3</f>
        <v>E8889</v>
      </c>
      <c r="C11" s="74" t="str">
        <f>'Tabela 1 - Veículos'!B3</f>
        <v>Veículo leve - tipo hatch - (sem motorista)</v>
      </c>
      <c r="D11" s="74" t="str">
        <f>'Tabela 1 - Veículos'!C3</f>
        <v>hora</v>
      </c>
      <c r="E11" s="76">
        <v>1</v>
      </c>
      <c r="F11" s="72">
        <v>8</v>
      </c>
      <c r="G11" s="78">
        <f>E11*F11</f>
        <v>8</v>
      </c>
      <c r="H11" s="74"/>
      <c r="I11" s="74"/>
      <c r="J11" s="97"/>
      <c r="K11" s="80">
        <f>J11*G11</f>
        <v>0</v>
      </c>
    </row>
    <row r="12" spans="1:11" ht="15" customHeight="1" x14ac:dyDescent="0.25">
      <c r="A12" s="26" t="s">
        <v>22</v>
      </c>
      <c r="B12" s="27"/>
      <c r="C12" s="87" t="s">
        <v>23</v>
      </c>
      <c r="D12" s="12"/>
      <c r="E12" s="12"/>
      <c r="F12" s="12"/>
      <c r="G12" s="12"/>
      <c r="H12" s="12"/>
      <c r="I12" s="12"/>
      <c r="J12" s="29"/>
      <c r="K12" s="30">
        <f>SUM(K15:K15)</f>
        <v>0</v>
      </c>
    </row>
    <row r="13" spans="1:11" x14ac:dyDescent="0.25">
      <c r="A13" s="218" t="s">
        <v>0</v>
      </c>
      <c r="B13" s="218" t="s">
        <v>1</v>
      </c>
      <c r="C13" s="218" t="s">
        <v>220</v>
      </c>
      <c r="D13" s="220" t="s">
        <v>37</v>
      </c>
      <c r="E13" s="227" t="s">
        <v>4</v>
      </c>
      <c r="F13" s="228"/>
      <c r="G13" s="228"/>
      <c r="H13" s="215" t="s">
        <v>258</v>
      </c>
      <c r="I13" s="216"/>
      <c r="J13" s="216"/>
      <c r="K13" s="217"/>
    </row>
    <row r="14" spans="1:11" x14ac:dyDescent="0.25">
      <c r="A14" s="225"/>
      <c r="B14" s="225"/>
      <c r="C14" s="225"/>
      <c r="D14" s="226"/>
      <c r="E14" s="2" t="s">
        <v>262</v>
      </c>
      <c r="F14" s="2" t="s">
        <v>261</v>
      </c>
      <c r="G14" s="2" t="s">
        <v>8</v>
      </c>
      <c r="H14" s="2" t="s">
        <v>221</v>
      </c>
      <c r="I14" s="2" t="s">
        <v>222</v>
      </c>
      <c r="J14" s="2" t="s">
        <v>260</v>
      </c>
      <c r="K14" s="2" t="s">
        <v>259</v>
      </c>
    </row>
    <row r="15" spans="1:11" x14ac:dyDescent="0.25">
      <c r="A15" s="130" t="s">
        <v>341</v>
      </c>
      <c r="B15" s="131" t="s">
        <v>342</v>
      </c>
      <c r="C15" s="69" t="s">
        <v>343</v>
      </c>
      <c r="D15" s="72" t="s">
        <v>225</v>
      </c>
      <c r="E15">
        <v>1</v>
      </c>
      <c r="F15">
        <v>8</v>
      </c>
      <c r="G15" s="23">
        <f t="shared" ref="G15" si="1">E15*F15</f>
        <v>8</v>
      </c>
    </row>
    <row r="16" spans="1:11" ht="13.5" customHeight="1" x14ac:dyDescent="0.25">
      <c r="A16" s="115">
        <v>4</v>
      </c>
      <c r="B16" s="116"/>
      <c r="C16" s="117" t="s">
        <v>263</v>
      </c>
      <c r="D16" s="117"/>
      <c r="E16" s="117"/>
      <c r="F16" s="117"/>
      <c r="G16" s="117"/>
      <c r="H16" s="117"/>
      <c r="I16" s="117"/>
      <c r="J16" s="118"/>
      <c r="K16" s="119">
        <f>SUM(K19:K21)</f>
        <v>0</v>
      </c>
    </row>
    <row r="17" spans="1:11" x14ac:dyDescent="0.25">
      <c r="A17" s="233" t="s">
        <v>230</v>
      </c>
      <c r="B17" s="233" t="s">
        <v>276</v>
      </c>
      <c r="C17" s="232" t="s">
        <v>220</v>
      </c>
      <c r="D17" s="232" t="s">
        <v>37</v>
      </c>
      <c r="E17" s="239" t="s">
        <v>4</v>
      </c>
      <c r="F17" s="239"/>
      <c r="G17" s="239"/>
      <c r="H17" s="239"/>
      <c r="I17" s="235" t="s">
        <v>231</v>
      </c>
      <c r="J17" s="236"/>
      <c r="K17" s="234" t="s">
        <v>259</v>
      </c>
    </row>
    <row r="18" spans="1:11" x14ac:dyDescent="0.25">
      <c r="A18" s="242"/>
      <c r="B18" s="242"/>
      <c r="C18" s="243"/>
      <c r="D18" s="243"/>
      <c r="E18" s="1" t="s">
        <v>278</v>
      </c>
      <c r="F18" s="1" t="s">
        <v>277</v>
      </c>
      <c r="G18" s="1" t="s">
        <v>16</v>
      </c>
      <c r="H18" s="1" t="s">
        <v>8</v>
      </c>
      <c r="I18" s="244"/>
      <c r="J18" s="245"/>
      <c r="K18" s="241"/>
    </row>
    <row r="19" spans="1:11" x14ac:dyDescent="0.25">
      <c r="A19" s="25" t="str">
        <f>'Tabela 2 - Instalações e etc'!A4</f>
        <v>Imóveis</v>
      </c>
      <c r="B19" s="68" t="str">
        <f>'Tabela 2 - Instalações e etc'!B4</f>
        <v>B8952</v>
      </c>
      <c r="C19" s="68" t="str">
        <f>'Tabela 2 - Instalações e etc'!C4</f>
        <v>Residencial (1,27% do C.M.C.C. - SINAPI</v>
      </c>
      <c r="D19" s="68" t="str">
        <f>'Tabela 2 - Instalações e etc'!D4</f>
        <v>R$/m² x mês</v>
      </c>
      <c r="E19" s="68">
        <v>1</v>
      </c>
      <c r="F19" s="68">
        <v>12.41</v>
      </c>
      <c r="G19" s="72">
        <f>TRUNC(8/176,4)</f>
        <v>4.5400000000000003E-2</v>
      </c>
      <c r="H19" s="68">
        <f>TRUNC(E19*F19*G19,4)</f>
        <v>0.56340000000000001</v>
      </c>
      <c r="I19" s="68"/>
      <c r="J19" s="68"/>
      <c r="K19" s="126">
        <f t="shared" ref="K19:K21" si="2">TRUNC(I19*H19,4)</f>
        <v>0</v>
      </c>
    </row>
    <row r="20" spans="1:11" ht="15" customHeight="1" x14ac:dyDescent="0.25">
      <c r="A20" s="25" t="str">
        <f>'Tabela 2 - Instalações e etc'!A6</f>
        <v>Mobiliário</v>
      </c>
      <c r="B20" s="68" t="str">
        <f>'Tabela 2 - Instalações e etc'!B6</f>
        <v>B8954</v>
      </c>
      <c r="C20" s="68" t="str">
        <f>'Tabela 2 - Instalações e etc'!C6</f>
        <v>Residência</v>
      </c>
      <c r="D20" s="68" t="str">
        <f>'Tabela 2 - Instalações e etc'!D6</f>
        <v>R$ x ocupante/mês</v>
      </c>
      <c r="E20" s="68">
        <v>1</v>
      </c>
      <c r="F20" s="68"/>
      <c r="G20" s="72">
        <f>TRUNC(8/176,4)</f>
        <v>4.5400000000000003E-2</v>
      </c>
      <c r="H20" s="68">
        <f>TRUNC(E20*G20,4)</f>
        <v>4.5400000000000003E-2</v>
      </c>
      <c r="I20" s="68"/>
      <c r="J20" s="68"/>
      <c r="K20" s="126">
        <f t="shared" si="2"/>
        <v>0</v>
      </c>
    </row>
    <row r="21" spans="1:11" ht="25.5" x14ac:dyDescent="0.25">
      <c r="A21" s="85" t="str">
        <f>'Tabela 2 - Instalações e etc'!A12</f>
        <v>Custos diversos</v>
      </c>
      <c r="B21" s="127" t="str">
        <f>'Tabela 2 - Instalações e etc'!B12</f>
        <v>B8960</v>
      </c>
      <c r="C21" s="127" t="str">
        <f>'Tabela 2 - Instalações e etc'!C12</f>
        <v>Residência</v>
      </c>
      <c r="D21" s="127" t="str">
        <f>'Tabela 2 - Instalações e etc'!D12</f>
        <v>R$ x ocupante/mês</v>
      </c>
      <c r="E21" s="127">
        <v>1</v>
      </c>
      <c r="F21" s="127"/>
      <c r="G21" s="72">
        <f>TRUNC(8/176,4)</f>
        <v>4.5400000000000003E-2</v>
      </c>
      <c r="H21" s="127">
        <f t="shared" ref="H21" si="3">TRUNC(E21*G21,4)</f>
        <v>4.5400000000000003E-2</v>
      </c>
      <c r="I21" s="127"/>
      <c r="J21" s="127"/>
      <c r="K21" s="128">
        <f t="shared" si="2"/>
        <v>0</v>
      </c>
    </row>
    <row r="22" spans="1:11" ht="15" customHeight="1" x14ac:dyDescent="0.25">
      <c r="A22" s="229" t="s">
        <v>28</v>
      </c>
      <c r="B22" s="230"/>
      <c r="C22" s="230"/>
      <c r="D22" s="230"/>
      <c r="E22" s="230"/>
      <c r="F22" s="230"/>
      <c r="G22" s="230"/>
      <c r="H22" s="230"/>
      <c r="I22" s="230"/>
      <c r="J22" s="230"/>
      <c r="K22" s="107" t="e">
        <f>K6+K8+K12+K16+#REF!+#REF!</f>
        <v>#REF!</v>
      </c>
    </row>
    <row r="23" spans="1:11" x14ac:dyDescent="0.25">
      <c r="A23" s="231" t="s">
        <v>256</v>
      </c>
      <c r="B23" s="231"/>
      <c r="C23" s="63" t="e">
        <f>SUM(#REF!+#REF!+#REF!)</f>
        <v>#REF!</v>
      </c>
      <c r="D23" s="63" t="e">
        <f>SUM(#REF!+#REF!+#REF!)</f>
        <v>#REF!</v>
      </c>
    </row>
  </sheetData>
  <mergeCells count="29">
    <mergeCell ref="A23:B23"/>
    <mergeCell ref="A22:J22"/>
    <mergeCell ref="I17:J18"/>
    <mergeCell ref="K17:K18"/>
    <mergeCell ref="A17:A18"/>
    <mergeCell ref="B17:B18"/>
    <mergeCell ref="C17:C18"/>
    <mergeCell ref="D17:D18"/>
    <mergeCell ref="E17:H17"/>
    <mergeCell ref="H13:K13"/>
    <mergeCell ref="A9:A10"/>
    <mergeCell ref="B9:B10"/>
    <mergeCell ref="C9:C10"/>
    <mergeCell ref="D9:D10"/>
    <mergeCell ref="E9:G9"/>
    <mergeCell ref="H9:K9"/>
    <mergeCell ref="A13:A14"/>
    <mergeCell ref="B13:B14"/>
    <mergeCell ref="C13:C14"/>
    <mergeCell ref="D13:D14"/>
    <mergeCell ref="E13:G13"/>
    <mergeCell ref="A1:K1"/>
    <mergeCell ref="A2:K2"/>
    <mergeCell ref="A3:A4"/>
    <mergeCell ref="B3:B4"/>
    <mergeCell ref="C3:C4"/>
    <mergeCell ref="D3:D4"/>
    <mergeCell ref="E3:G3"/>
    <mergeCell ref="H3:K3"/>
  </mergeCells>
  <phoneticPr fontId="16" type="noConversion"/>
  <conditionalFormatting sqref="H7:J7">
    <cfRule type="expression" dxfId="156" priority="117">
      <formula>$E$7&gt;0</formula>
    </cfRule>
  </conditionalFormatting>
  <conditionalFormatting sqref="G11:K11">
    <cfRule type="expression" dxfId="155" priority="115">
      <formula>$E$11&gt;0</formula>
    </cfRule>
  </conditionalFormatting>
  <conditionalFormatting sqref="A7:E7">
    <cfRule type="expression" dxfId="154" priority="106">
      <formula>$E$7&gt;0</formula>
    </cfRule>
  </conditionalFormatting>
  <conditionalFormatting sqref="A11:E11">
    <cfRule type="expression" dxfId="153" priority="90">
      <formula>$E$11&gt;0</formula>
    </cfRule>
  </conditionalFormatting>
  <conditionalFormatting sqref="F7">
    <cfRule type="expression" dxfId="152" priority="62">
      <formula>#REF!&gt;0</formula>
    </cfRule>
  </conditionalFormatting>
  <conditionalFormatting sqref="F11">
    <cfRule type="expression" dxfId="151" priority="58">
      <formula>#REF!&gt;0</formula>
    </cfRule>
  </conditionalFormatting>
  <conditionalFormatting sqref="A19:K19">
    <cfRule type="expression" dxfId="150" priority="48">
      <formula>$E$19&gt;0</formula>
    </cfRule>
  </conditionalFormatting>
  <conditionalFormatting sqref="H20:K20">
    <cfRule type="expression" dxfId="149" priority="47">
      <formula>$E$20&gt;0</formula>
    </cfRule>
  </conditionalFormatting>
  <conditionalFormatting sqref="A20:F20">
    <cfRule type="expression" dxfId="148" priority="46">
      <formula>$E$20&gt;0</formula>
    </cfRule>
  </conditionalFormatting>
  <conditionalFormatting sqref="H21:K21">
    <cfRule type="expression" dxfId="147" priority="45">
      <formula>$E$21&gt;0</formula>
    </cfRule>
  </conditionalFormatting>
  <conditionalFormatting sqref="A21:F21">
    <cfRule type="expression" dxfId="146" priority="44">
      <formula>$E$21&gt;0</formula>
    </cfRule>
  </conditionalFormatting>
  <conditionalFormatting sqref="G20">
    <cfRule type="expression" dxfId="145" priority="28">
      <formula>$E$19&gt;0</formula>
    </cfRule>
  </conditionalFormatting>
  <conditionalFormatting sqref="G21">
    <cfRule type="expression" dxfId="144" priority="27">
      <formula>$E$19&gt;0</formula>
    </cfRule>
  </conditionalFormatting>
  <conditionalFormatting sqref="C15">
    <cfRule type="expression" dxfId="143" priority="26">
      <formula>#REF!&gt;0</formula>
    </cfRule>
  </conditionalFormatting>
  <conditionalFormatting sqref="C15">
    <cfRule type="expression" dxfId="142" priority="25">
      <formula>#REF!&gt;0</formula>
    </cfRule>
  </conditionalFormatting>
  <conditionalFormatting sqref="D15">
    <cfRule type="expression" dxfId="141" priority="23">
      <formula>#REF!&gt;0</formula>
    </cfRule>
  </conditionalFormatting>
  <conditionalFormatting sqref="G7 K7">
    <cfRule type="expression" dxfId="140" priority="180">
      <formula>#REF!&gt;0</formula>
    </cfRule>
  </conditionalFormatting>
  <conditionalFormatting sqref="B7">
    <cfRule type="expression" dxfId="139" priority="181">
      <formula>#REF!&gt;0</formula>
    </cfRule>
  </conditionalFormatting>
  <conditionalFormatting sqref="A15:B15">
    <cfRule type="expression" dxfId="138" priority="182">
      <formula>#REF!&gt;0</formula>
    </cfRule>
  </conditionalFormatting>
  <conditionalFormatting sqref="B15 G15">
    <cfRule type="expression" dxfId="137" priority="18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C7252-693D-453E-B154-26E94628A6D1}">
  <sheetPr codeName="Planilha21"/>
  <dimension ref="A1:K24"/>
  <sheetViews>
    <sheetView topLeftCell="A7" workbookViewId="0">
      <selection activeCell="I20" sqref="I20:I22"/>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3.42578125" customWidth="1"/>
    <col min="12" max="12" width="11.5703125" bestFit="1" customWidth="1"/>
  </cols>
  <sheetData>
    <row r="1" spans="1:11" x14ac:dyDescent="0.25">
      <c r="A1" s="222" t="s">
        <v>321</v>
      </c>
      <c r="B1" s="223"/>
      <c r="C1" s="223"/>
      <c r="D1" s="223"/>
      <c r="E1" s="223"/>
      <c r="F1" s="223"/>
      <c r="G1" s="223"/>
      <c r="H1" s="223"/>
      <c r="I1" s="223"/>
      <c r="J1" s="223"/>
      <c r="K1" s="224"/>
    </row>
    <row r="2" spans="1:11" x14ac:dyDescent="0.25">
      <c r="A2" s="222" t="s">
        <v>320</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SUM(K7:K12)</f>
        <v>0</v>
      </c>
    </row>
    <row r="7" spans="1:11" x14ac:dyDescent="0.25">
      <c r="A7" s="81"/>
      <c r="B7" s="70" t="str">
        <f>Sheet1!A51</f>
        <v>P8068</v>
      </c>
      <c r="C7" s="69" t="str">
        <f>Sheet1!B51</f>
        <v>Engenheiro florestal júnior</v>
      </c>
      <c r="D7" s="70" t="str">
        <f>Sheet1!C41</f>
        <v>mês</v>
      </c>
      <c r="E7" s="71">
        <v>1</v>
      </c>
      <c r="F7" s="72">
        <v>5.25</v>
      </c>
      <c r="G7" s="64">
        <f t="shared" ref="G7:G12" si="0">TRUNC(E7*F7,4)</f>
        <v>5.25</v>
      </c>
      <c r="H7" s="65"/>
      <c r="I7" s="65"/>
      <c r="J7" s="95"/>
      <c r="K7" s="66">
        <f t="shared" ref="K7:K12" si="1">TRUNC(G7*J7,4)</f>
        <v>0</v>
      </c>
    </row>
    <row r="8" spans="1:11" x14ac:dyDescent="0.25">
      <c r="A8" s="81"/>
      <c r="B8" s="70" t="str">
        <f>Sheet1!A52</f>
        <v>P8069</v>
      </c>
      <c r="C8" s="69" t="str">
        <f>Sheet1!B52</f>
        <v>Engenheiro florestal pleno</v>
      </c>
      <c r="D8" s="70" t="str">
        <f>Sheet1!C52</f>
        <v>mês</v>
      </c>
      <c r="E8" s="71">
        <v>1</v>
      </c>
      <c r="F8" s="72">
        <v>5.25</v>
      </c>
      <c r="G8" s="64">
        <f t="shared" si="0"/>
        <v>5.25</v>
      </c>
      <c r="H8" s="65"/>
      <c r="I8" s="65"/>
      <c r="J8" s="95"/>
      <c r="K8" s="66">
        <f t="shared" si="1"/>
        <v>0</v>
      </c>
    </row>
    <row r="9" spans="1:11" x14ac:dyDescent="0.25">
      <c r="A9" s="81"/>
      <c r="B9" s="70" t="str">
        <f>Sheet1!A33</f>
        <v>P8051</v>
      </c>
      <c r="C9" s="69" t="str">
        <f>Sheet1!B33</f>
        <v>Engenheiro agrimensor / Geógrafo júnior</v>
      </c>
      <c r="D9" s="70" t="str">
        <f>Sheet1!C33</f>
        <v>mês</v>
      </c>
      <c r="E9" s="71">
        <v>1</v>
      </c>
      <c r="F9" s="72">
        <v>3</v>
      </c>
      <c r="G9" s="64">
        <f t="shared" si="0"/>
        <v>3</v>
      </c>
      <c r="H9" s="65"/>
      <c r="I9" s="65"/>
      <c r="J9" s="95"/>
      <c r="K9" s="66">
        <f t="shared" si="1"/>
        <v>0</v>
      </c>
    </row>
    <row r="10" spans="1:11" x14ac:dyDescent="0.25">
      <c r="A10" s="81"/>
      <c r="B10" s="70" t="str">
        <f>Sheet1!A86</f>
        <v>P8163</v>
      </c>
      <c r="C10" s="69" t="str">
        <f>Sheet1!B86</f>
        <v>Topógrafo</v>
      </c>
      <c r="D10" s="70" t="str">
        <f>Sheet1!C86</f>
        <v>mês</v>
      </c>
      <c r="E10" s="71">
        <v>1</v>
      </c>
      <c r="F10" s="72">
        <v>1</v>
      </c>
      <c r="G10" s="64">
        <f t="shared" si="0"/>
        <v>1</v>
      </c>
      <c r="H10" s="65"/>
      <c r="I10" s="65"/>
      <c r="J10" s="95"/>
      <c r="K10" s="66">
        <f t="shared" si="1"/>
        <v>0</v>
      </c>
    </row>
    <row r="11" spans="1:11" x14ac:dyDescent="0.25">
      <c r="A11" s="81"/>
      <c r="B11" s="70" t="str">
        <f>Sheet1!A81</f>
        <v>P8143</v>
      </c>
      <c r="C11" s="69" t="str">
        <f>Sheet1!B81</f>
        <v>Técnico ambiental</v>
      </c>
      <c r="D11" s="70" t="str">
        <f>Sheet1!C81</f>
        <v>mês</v>
      </c>
      <c r="E11" s="71">
        <v>1</v>
      </c>
      <c r="F11" s="72">
        <v>4.5</v>
      </c>
      <c r="G11" s="64">
        <f t="shared" si="0"/>
        <v>4.5</v>
      </c>
      <c r="H11" s="65"/>
      <c r="I11" s="65"/>
      <c r="J11" s="95"/>
      <c r="K11" s="66">
        <f t="shared" si="1"/>
        <v>0</v>
      </c>
    </row>
    <row r="12" spans="1:11" x14ac:dyDescent="0.25">
      <c r="A12" s="81"/>
      <c r="B12" s="70" t="str">
        <f>Sheet1!A15</f>
        <v>P8025</v>
      </c>
      <c r="C12" s="69" t="str">
        <f>Sheet1!B15</f>
        <v>Auxiliar</v>
      </c>
      <c r="D12" s="70" t="str">
        <f>Sheet1!C15</f>
        <v>mês</v>
      </c>
      <c r="E12" s="71">
        <v>1</v>
      </c>
      <c r="F12" s="72">
        <v>3.5</v>
      </c>
      <c r="G12" s="64">
        <f t="shared" si="0"/>
        <v>3.5</v>
      </c>
      <c r="H12" s="65"/>
      <c r="I12" s="65"/>
      <c r="J12" s="95"/>
      <c r="K12" s="66">
        <f t="shared" si="1"/>
        <v>0</v>
      </c>
    </row>
    <row r="13" spans="1:11" ht="13.5" customHeight="1" x14ac:dyDescent="0.25">
      <c r="A13" s="26" t="s">
        <v>19</v>
      </c>
      <c r="B13" s="104"/>
      <c r="C13" s="11" t="s">
        <v>20</v>
      </c>
      <c r="D13" s="12"/>
      <c r="E13" s="28"/>
      <c r="F13" s="12"/>
      <c r="G13" s="12"/>
      <c r="H13" s="12"/>
      <c r="I13" s="12"/>
      <c r="J13" s="29"/>
      <c r="K13" s="30">
        <f>SUM(K16:K16)</f>
        <v>0</v>
      </c>
    </row>
    <row r="14" spans="1:11" x14ac:dyDescent="0.25">
      <c r="A14" s="218" t="s">
        <v>0</v>
      </c>
      <c r="B14" s="218" t="s">
        <v>1</v>
      </c>
      <c r="C14" s="218" t="s">
        <v>220</v>
      </c>
      <c r="D14" s="220" t="s">
        <v>37</v>
      </c>
      <c r="E14" s="215" t="s">
        <v>4</v>
      </c>
      <c r="F14" s="216"/>
      <c r="G14" s="216"/>
      <c r="H14" s="215" t="s">
        <v>258</v>
      </c>
      <c r="I14" s="216"/>
      <c r="J14" s="216"/>
      <c r="K14" s="217"/>
    </row>
    <row r="15" spans="1:11" x14ac:dyDescent="0.25">
      <c r="A15" s="219"/>
      <c r="B15" s="219"/>
      <c r="C15" s="219"/>
      <c r="D15" s="221"/>
      <c r="E15" s="1" t="s">
        <v>262</v>
      </c>
      <c r="F15" s="2" t="s">
        <v>261</v>
      </c>
      <c r="G15" s="1" t="s">
        <v>8</v>
      </c>
      <c r="H15" s="1" t="s">
        <v>221</v>
      </c>
      <c r="I15" s="1" t="s">
        <v>222</v>
      </c>
      <c r="J15" s="1" t="s">
        <v>260</v>
      </c>
      <c r="K15" s="1" t="s">
        <v>259</v>
      </c>
    </row>
    <row r="16" spans="1:11" x14ac:dyDescent="0.25">
      <c r="A16" s="25"/>
      <c r="B16" s="84" t="str">
        <f>'Tabela 1 - Veículos'!A4</f>
        <v>E8891</v>
      </c>
      <c r="C16" s="84" t="str">
        <f>'Tabela 1 - Veículos'!B4</f>
        <v>Veículo leve - tipo  pick up 4 x 4 - (sem motorista)</v>
      </c>
      <c r="D16" s="84" t="str">
        <f>'Tabela 1 - Veículos'!C4</f>
        <v>hora</v>
      </c>
      <c r="E16" s="71">
        <v>1</v>
      </c>
      <c r="F16" s="72">
        <v>792</v>
      </c>
      <c r="G16" s="64">
        <f t="shared" ref="G16" si="2">E16*F16</f>
        <v>792</v>
      </c>
      <c r="H16" s="84"/>
      <c r="I16" s="84"/>
      <c r="J16" s="95"/>
      <c r="K16" s="66">
        <f t="shared" ref="K16" si="3">J16*G16</f>
        <v>0</v>
      </c>
    </row>
    <row r="17" spans="1:11" ht="13.5" customHeight="1" x14ac:dyDescent="0.25">
      <c r="A17" s="115">
        <v>4</v>
      </c>
      <c r="B17" s="116"/>
      <c r="C17" s="117" t="s">
        <v>263</v>
      </c>
      <c r="D17" s="117"/>
      <c r="E17" s="117"/>
      <c r="F17" s="117"/>
      <c r="G17" s="117"/>
      <c r="H17" s="117"/>
      <c r="I17" s="117"/>
      <c r="J17" s="118"/>
      <c r="K17" s="119">
        <f>SUM(K20:K22)</f>
        <v>0</v>
      </c>
    </row>
    <row r="18" spans="1:11" x14ac:dyDescent="0.25">
      <c r="A18" s="233" t="s">
        <v>230</v>
      </c>
      <c r="B18" s="233" t="s">
        <v>276</v>
      </c>
      <c r="C18" s="232" t="s">
        <v>220</v>
      </c>
      <c r="D18" s="232" t="s">
        <v>37</v>
      </c>
      <c r="E18" s="239" t="s">
        <v>4</v>
      </c>
      <c r="F18" s="239"/>
      <c r="G18" s="239"/>
      <c r="H18" s="239"/>
      <c r="I18" s="235" t="s">
        <v>231</v>
      </c>
      <c r="J18" s="236"/>
      <c r="K18" s="234" t="s">
        <v>259</v>
      </c>
    </row>
    <row r="19" spans="1:11" x14ac:dyDescent="0.25">
      <c r="A19" s="242"/>
      <c r="B19" s="242"/>
      <c r="C19" s="243"/>
      <c r="D19" s="243"/>
      <c r="E19" s="1" t="s">
        <v>278</v>
      </c>
      <c r="F19" s="1" t="s">
        <v>277</v>
      </c>
      <c r="G19" s="1" t="s">
        <v>16</v>
      </c>
      <c r="H19" s="1" t="s">
        <v>8</v>
      </c>
      <c r="I19" s="244"/>
      <c r="J19" s="245"/>
      <c r="K19" s="241"/>
    </row>
    <row r="20" spans="1:11" x14ac:dyDescent="0.25">
      <c r="A20" s="25" t="str">
        <f>'Tabela 2 - Instalações e etc'!A4</f>
        <v>Imóveis</v>
      </c>
      <c r="B20" s="68" t="str">
        <f>'Tabela 2 - Instalações e etc'!B4</f>
        <v>B8952</v>
      </c>
      <c r="C20" s="68" t="str">
        <f>'Tabela 2 - Instalações e etc'!C4</f>
        <v>Residencial (1,27% do C.M.C.C. - SINAPI</v>
      </c>
      <c r="D20" s="68" t="str">
        <f>'Tabela 2 - Instalações e etc'!D4</f>
        <v>R$/m² x mês</v>
      </c>
      <c r="E20" s="68">
        <v>4</v>
      </c>
      <c r="F20" s="68">
        <v>12.41</v>
      </c>
      <c r="G20" s="72">
        <v>4.5</v>
      </c>
      <c r="H20" s="68">
        <f>TRUNC(E20*F20*G20,4)</f>
        <v>223.38</v>
      </c>
      <c r="I20" s="68"/>
      <c r="J20" s="68"/>
      <c r="K20" s="126">
        <f t="shared" ref="K20:K22" si="4">TRUNC(I20*H20,4)</f>
        <v>0</v>
      </c>
    </row>
    <row r="21" spans="1:11" ht="15" customHeight="1" x14ac:dyDescent="0.25">
      <c r="A21" s="25" t="str">
        <f>'Tabela 2 - Instalações e etc'!A6</f>
        <v>Mobiliário</v>
      </c>
      <c r="B21" s="68" t="str">
        <f>'Tabela 2 - Instalações e etc'!B6</f>
        <v>B8954</v>
      </c>
      <c r="C21" s="68" t="str">
        <f>'Tabela 2 - Instalações e etc'!C6</f>
        <v>Residência</v>
      </c>
      <c r="D21" s="68" t="str">
        <f>'Tabela 2 - Instalações e etc'!D6</f>
        <v>R$ x ocupante/mês</v>
      </c>
      <c r="E21" s="68">
        <v>4</v>
      </c>
      <c r="F21" s="72"/>
      <c r="G21" s="72">
        <v>4.5</v>
      </c>
      <c r="H21" s="68">
        <f>TRUNC(E21*G21,4)</f>
        <v>18</v>
      </c>
      <c r="I21" s="68"/>
      <c r="J21" s="68"/>
      <c r="K21" s="126">
        <f t="shared" si="4"/>
        <v>0</v>
      </c>
    </row>
    <row r="22" spans="1:11" ht="25.5" x14ac:dyDescent="0.25">
      <c r="A22" s="85" t="str">
        <f>'Tabela 2 - Instalações e etc'!A12</f>
        <v>Custos diversos</v>
      </c>
      <c r="B22" s="127" t="str">
        <f>'Tabela 2 - Instalações e etc'!B12</f>
        <v>B8960</v>
      </c>
      <c r="C22" s="127" t="str">
        <f>'Tabela 2 - Instalações e etc'!C12</f>
        <v>Residência</v>
      </c>
      <c r="D22" s="127" t="str">
        <f>'Tabela 2 - Instalações e etc'!D12</f>
        <v>R$ x ocupante/mês</v>
      </c>
      <c r="E22" s="68">
        <v>4</v>
      </c>
      <c r="F22" s="72"/>
      <c r="G22" s="72">
        <v>4.5</v>
      </c>
      <c r="H22" s="127">
        <f t="shared" ref="H22" si="5">TRUNC(E22*G22,4)</f>
        <v>18</v>
      </c>
      <c r="I22" s="127"/>
      <c r="J22" s="127"/>
      <c r="K22" s="128">
        <f t="shared" si="4"/>
        <v>0</v>
      </c>
    </row>
    <row r="23" spans="1:11" ht="15" customHeight="1" x14ac:dyDescent="0.25">
      <c r="A23" s="229" t="s">
        <v>28</v>
      </c>
      <c r="B23" s="230"/>
      <c r="C23" s="230"/>
      <c r="D23" s="230"/>
      <c r="E23" s="230"/>
      <c r="F23" s="230"/>
      <c r="G23" s="230"/>
      <c r="H23" s="230"/>
      <c r="I23" s="230"/>
      <c r="J23" s="230"/>
      <c r="K23" s="107" t="e">
        <f>K6+K13+#REF!+K17+#REF!+#REF!</f>
        <v>#REF!</v>
      </c>
    </row>
    <row r="24" spans="1:11" x14ac:dyDescent="0.25">
      <c r="A24" s="231" t="s">
        <v>256</v>
      </c>
      <c r="B24" s="231"/>
      <c r="C24" s="63" t="e">
        <f>SUM(#REF!+#REF!+#REF!)</f>
        <v>#REF!</v>
      </c>
      <c r="D24" s="63" t="e">
        <f>SUM(#REF!+#REF!+#REF!)</f>
        <v>#REF!</v>
      </c>
    </row>
  </sheetData>
  <mergeCells count="23">
    <mergeCell ref="A24:B24"/>
    <mergeCell ref="A23:J23"/>
    <mergeCell ref="I18:J19"/>
    <mergeCell ref="K18:K19"/>
    <mergeCell ref="A18:A19"/>
    <mergeCell ref="B18:B19"/>
    <mergeCell ref="C18:C19"/>
    <mergeCell ref="D18:D19"/>
    <mergeCell ref="E18:H18"/>
    <mergeCell ref="H14:K14"/>
    <mergeCell ref="A1:K1"/>
    <mergeCell ref="A2:K2"/>
    <mergeCell ref="A3:A4"/>
    <mergeCell ref="B3:B4"/>
    <mergeCell ref="C3:C4"/>
    <mergeCell ref="D3:D4"/>
    <mergeCell ref="E3:G3"/>
    <mergeCell ref="H3:K3"/>
    <mergeCell ref="A14:A15"/>
    <mergeCell ref="B14:B15"/>
    <mergeCell ref="C14:C15"/>
    <mergeCell ref="D14:D15"/>
    <mergeCell ref="E14:G14"/>
  </mergeCells>
  <phoneticPr fontId="16" type="noConversion"/>
  <conditionalFormatting sqref="H7:J7 E7:F7">
    <cfRule type="expression" dxfId="136" priority="123">
      <formula>$E$7&gt;0</formula>
    </cfRule>
  </conditionalFormatting>
  <conditionalFormatting sqref="H8:J8">
    <cfRule type="expression" dxfId="135" priority="122">
      <formula>$E$8&gt;0</formula>
    </cfRule>
  </conditionalFormatting>
  <conditionalFormatting sqref="H12:J12">
    <cfRule type="expression" dxfId="134" priority="121">
      <formula>$E$12&gt;0</formula>
    </cfRule>
  </conditionalFormatting>
  <conditionalFormatting sqref="H9:J9">
    <cfRule type="expression" dxfId="133" priority="120">
      <formula>$E$9&gt;0</formula>
    </cfRule>
  </conditionalFormatting>
  <conditionalFormatting sqref="B7:B9">
    <cfRule type="expression" dxfId="132" priority="119">
      <formula>$E$10&gt;0</formula>
    </cfRule>
  </conditionalFormatting>
  <conditionalFormatting sqref="H10:J10">
    <cfRule type="expression" dxfId="131" priority="118">
      <formula>$E$10&gt;0</formula>
    </cfRule>
  </conditionalFormatting>
  <conditionalFormatting sqref="H11:J11">
    <cfRule type="expression" dxfId="130" priority="117">
      <formula>$E$11&gt;0</formula>
    </cfRule>
  </conditionalFormatting>
  <conditionalFormatting sqref="A7:C7">
    <cfRule type="expression" dxfId="129" priority="114">
      <formula>$E$7&gt;0</formula>
    </cfRule>
  </conditionalFormatting>
  <conditionalFormatting sqref="A8:F8">
    <cfRule type="expression" dxfId="128" priority="113">
      <formula>$E$8&gt;0</formula>
    </cfRule>
  </conditionalFormatting>
  <conditionalFormatting sqref="A9:F9">
    <cfRule type="expression" dxfId="127" priority="112">
      <formula>$E$9&gt;0</formula>
    </cfRule>
  </conditionalFormatting>
  <conditionalFormatting sqref="A10:F10">
    <cfRule type="expression" dxfId="126" priority="107">
      <formula>$E$10&gt;0</formula>
    </cfRule>
  </conditionalFormatting>
  <conditionalFormatting sqref="A11:F11">
    <cfRule type="expression" dxfId="125" priority="103">
      <formula>$E$11&gt;0</formula>
    </cfRule>
  </conditionalFormatting>
  <conditionalFormatting sqref="A12:E12">
    <cfRule type="expression" dxfId="124" priority="99">
      <formula>$E$12&gt;0</formula>
    </cfRule>
  </conditionalFormatting>
  <conditionalFormatting sqref="G16:K16">
    <cfRule type="expression" dxfId="123" priority="96">
      <formula>$E$16&gt;0</formula>
    </cfRule>
  </conditionalFormatting>
  <conditionalFormatting sqref="A16:D16">
    <cfRule type="expression" dxfId="122" priority="95">
      <formula>$E$16&gt;0</formula>
    </cfRule>
  </conditionalFormatting>
  <conditionalFormatting sqref="H22:K22">
    <cfRule type="expression" dxfId="121" priority="89">
      <formula>$E$22&gt;0</formula>
    </cfRule>
  </conditionalFormatting>
  <conditionalFormatting sqref="F12">
    <cfRule type="expression" dxfId="120" priority="67">
      <formula>#REF!&gt;0</formula>
    </cfRule>
  </conditionalFormatting>
  <conditionalFormatting sqref="E16">
    <cfRule type="expression" dxfId="119" priority="63">
      <formula>#REF!&gt;0</formula>
    </cfRule>
  </conditionalFormatting>
  <conditionalFormatting sqref="F16">
    <cfRule type="expression" dxfId="118" priority="62">
      <formula>#REF!&gt;0</formula>
    </cfRule>
  </conditionalFormatting>
  <conditionalFormatting sqref="A20:K20">
    <cfRule type="expression" dxfId="117" priority="54">
      <formula>$E$20&gt;0</formula>
    </cfRule>
  </conditionalFormatting>
  <conditionalFormatting sqref="H21:K21">
    <cfRule type="expression" dxfId="116" priority="53">
      <formula>$E$21&gt;0</formula>
    </cfRule>
  </conditionalFormatting>
  <conditionalFormatting sqref="A21:D21">
    <cfRule type="expression" dxfId="115" priority="52">
      <formula>$E$21&gt;0</formula>
    </cfRule>
  </conditionalFormatting>
  <conditionalFormatting sqref="A22:D22">
    <cfRule type="expression" dxfId="114" priority="50">
      <formula>$E$22&gt;0</formula>
    </cfRule>
  </conditionalFormatting>
  <conditionalFormatting sqref="E21:F21">
    <cfRule type="expression" dxfId="113" priority="35">
      <formula>$E$20&gt;0</formula>
    </cfRule>
  </conditionalFormatting>
  <conditionalFormatting sqref="E22:F22">
    <cfRule type="expression" dxfId="112" priority="34">
      <formula>$E$20&gt;0</formula>
    </cfRule>
  </conditionalFormatting>
  <conditionalFormatting sqref="G21">
    <cfRule type="expression" dxfId="111" priority="33">
      <formula>$E$20&gt;0</formula>
    </cfRule>
  </conditionalFormatting>
  <conditionalFormatting sqref="G22">
    <cfRule type="expression" dxfId="110" priority="32">
      <formula>$E$20&gt;0</formula>
    </cfRule>
  </conditionalFormatting>
  <conditionalFormatting sqref="G7:G12 K7:K12">
    <cfRule type="expression" dxfId="109" priority="184">
      <formula>#REF!&gt;0</formula>
    </cfRule>
  </conditionalFormatting>
  <conditionalFormatting sqref="D7">
    <cfRule type="expression" dxfId="108" priority="187">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BC62-034D-4F65-B5B2-350ECB194ECB}">
  <sheetPr codeName="Planilha22"/>
  <dimension ref="A1:L10"/>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492</v>
      </c>
      <c r="B1" s="223"/>
      <c r="C1" s="223"/>
      <c r="D1" s="223"/>
      <c r="E1" s="223"/>
      <c r="F1" s="223"/>
      <c r="G1" s="223"/>
      <c r="H1" s="223"/>
      <c r="I1" s="223"/>
      <c r="J1" s="223"/>
      <c r="K1" s="224"/>
    </row>
    <row r="2" spans="1:12" x14ac:dyDescent="0.25">
      <c r="A2" s="222" t="s">
        <v>322</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88" t="s">
        <v>230</v>
      </c>
      <c r="B7" s="88" t="s">
        <v>276</v>
      </c>
      <c r="C7" s="89" t="s">
        <v>220</v>
      </c>
      <c r="D7" s="89" t="s">
        <v>37</v>
      </c>
      <c r="E7" s="218" t="s">
        <v>4</v>
      </c>
      <c r="F7" s="218"/>
      <c r="G7" s="218"/>
      <c r="H7" s="218"/>
      <c r="I7" s="235" t="s">
        <v>231</v>
      </c>
      <c r="J7" s="236"/>
      <c r="K7" s="90" t="s">
        <v>259</v>
      </c>
    </row>
    <row r="8" spans="1:12" x14ac:dyDescent="0.25">
      <c r="A8" s="172"/>
      <c r="B8" s="168" t="s">
        <v>427</v>
      </c>
      <c r="C8" s="168" t="s">
        <v>431</v>
      </c>
      <c r="D8" s="169" t="s">
        <v>384</v>
      </c>
      <c r="E8" s="252">
        <v>1</v>
      </c>
      <c r="F8" s="252"/>
      <c r="G8" s="252"/>
      <c r="H8" s="252"/>
      <c r="I8" s="173"/>
      <c r="J8" s="173"/>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sheetData>
  <mergeCells count="13">
    <mergeCell ref="A10:B10"/>
    <mergeCell ref="A9:J9"/>
    <mergeCell ref="E7:H7"/>
    <mergeCell ref="I7:J7"/>
    <mergeCell ref="A1:K1"/>
    <mergeCell ref="A2:K2"/>
    <mergeCell ref="A3:A4"/>
    <mergeCell ref="B3:B4"/>
    <mergeCell ref="C3:C4"/>
    <mergeCell ref="D3:D4"/>
    <mergeCell ref="E3:G3"/>
    <mergeCell ref="H3:K3"/>
    <mergeCell ref="E8:H8"/>
  </mergeCells>
  <phoneticPr fontId="16" type="noConversion"/>
  <conditionalFormatting sqref="I8:K8 A8:E8">
    <cfRule type="expression" dxfId="107" priority="45">
      <formula>#REF!&gt;0</formula>
    </cfRule>
  </conditionalFormatting>
  <conditionalFormatting sqref="B8">
    <cfRule type="expression" dxfId="106" priority="2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21FBE-75CA-43CD-BEA0-D658AC41F750}">
  <sheetPr codeName="Planilha23"/>
  <dimension ref="A1:L11"/>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493</v>
      </c>
      <c r="B1" s="223"/>
      <c r="C1" s="223"/>
      <c r="D1" s="223"/>
      <c r="E1" s="223"/>
      <c r="F1" s="223"/>
      <c r="G1" s="223"/>
      <c r="H1" s="223"/>
      <c r="I1" s="223"/>
      <c r="J1" s="223"/>
      <c r="K1" s="224"/>
    </row>
    <row r="2" spans="1:12" x14ac:dyDescent="0.25">
      <c r="A2" s="222" t="s">
        <v>414</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t="e">
        <f>SUM(#REF!)</f>
        <v>#REF!</v>
      </c>
    </row>
    <row r="7" spans="1:12" x14ac:dyDescent="0.25">
      <c r="A7" s="26">
        <v>5</v>
      </c>
      <c r="B7" s="10"/>
      <c r="C7" s="11" t="s">
        <v>264</v>
      </c>
      <c r="D7" s="12"/>
      <c r="E7" s="12"/>
      <c r="F7" s="12"/>
      <c r="G7" s="12"/>
      <c r="H7" s="12"/>
      <c r="I7" s="12"/>
      <c r="J7" s="29"/>
      <c r="K7" s="30">
        <f>SUM(K9:K9)</f>
        <v>0</v>
      </c>
    </row>
    <row r="8" spans="1:12" x14ac:dyDescent="0.25">
      <c r="A8" s="88" t="s">
        <v>230</v>
      </c>
      <c r="B8" s="88" t="s">
        <v>276</v>
      </c>
      <c r="C8" s="89" t="s">
        <v>220</v>
      </c>
      <c r="D8" s="89" t="s">
        <v>37</v>
      </c>
      <c r="E8" s="218" t="s">
        <v>4</v>
      </c>
      <c r="F8" s="218"/>
      <c r="G8" s="218"/>
      <c r="H8" s="218"/>
      <c r="I8" s="235" t="s">
        <v>231</v>
      </c>
      <c r="J8" s="236"/>
      <c r="K8" s="90" t="s">
        <v>259</v>
      </c>
    </row>
    <row r="9" spans="1:12" x14ac:dyDescent="0.25">
      <c r="A9" s="172"/>
      <c r="B9" s="168" t="s">
        <v>428</v>
      </c>
      <c r="C9" s="168" t="s">
        <v>432</v>
      </c>
      <c r="D9" s="169" t="s">
        <v>384</v>
      </c>
      <c r="E9" s="252">
        <v>1</v>
      </c>
      <c r="F9" s="252"/>
      <c r="G9" s="252"/>
      <c r="H9" s="252"/>
      <c r="I9" s="173"/>
      <c r="J9" s="173"/>
      <c r="K9" s="174">
        <f t="shared" ref="K9" si="0">E9*I9</f>
        <v>0</v>
      </c>
      <c r="L9" s="162"/>
    </row>
    <row r="10" spans="1:12" ht="15" customHeight="1" x14ac:dyDescent="0.25">
      <c r="A10" s="229" t="s">
        <v>28</v>
      </c>
      <c r="B10" s="230"/>
      <c r="C10" s="230"/>
      <c r="D10" s="230"/>
      <c r="E10" s="230"/>
      <c r="F10" s="230"/>
      <c r="G10" s="230"/>
      <c r="H10" s="230"/>
      <c r="I10" s="230"/>
      <c r="J10" s="230"/>
      <c r="K10" s="107" t="e">
        <f>K6+#REF!+#REF!+#REF!+#REF!+K7</f>
        <v>#REF!</v>
      </c>
    </row>
    <row r="11" spans="1:12" x14ac:dyDescent="0.25">
      <c r="A11" s="231" t="s">
        <v>256</v>
      </c>
      <c r="B11" s="231"/>
      <c r="C11" s="63" t="e">
        <f>SUM(#REF!+#REF!+#REF!)</f>
        <v>#REF!</v>
      </c>
      <c r="D11" s="63" t="e">
        <f>SUM(#REF!+#REF!+#REF!)</f>
        <v>#REF!</v>
      </c>
    </row>
  </sheetData>
  <mergeCells count="13">
    <mergeCell ref="A11:B11"/>
    <mergeCell ref="A10:J10"/>
    <mergeCell ref="E9:H9"/>
    <mergeCell ref="E8:H8"/>
    <mergeCell ref="I8:J8"/>
    <mergeCell ref="A1:K1"/>
    <mergeCell ref="A2:K2"/>
    <mergeCell ref="A3:A4"/>
    <mergeCell ref="B3:B4"/>
    <mergeCell ref="C3:C4"/>
    <mergeCell ref="D3:D4"/>
    <mergeCell ref="E3:G3"/>
    <mergeCell ref="H3:K3"/>
  </mergeCells>
  <phoneticPr fontId="16" type="noConversion"/>
  <conditionalFormatting sqref="I9:K9 A9:E9">
    <cfRule type="expression" dxfId="105" priority="43">
      <formula>#REF!&gt;0</formula>
    </cfRule>
  </conditionalFormatting>
  <conditionalFormatting sqref="B9">
    <cfRule type="expression" dxfId="104" priority="20">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4CA1-661B-4CFF-B249-F18EB6067423}">
  <sheetPr codeName="Planilha24"/>
  <dimension ref="A1:L10"/>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502</v>
      </c>
      <c r="B1" s="223"/>
      <c r="C1" s="223"/>
      <c r="D1" s="223"/>
      <c r="E1" s="223"/>
      <c r="F1" s="223"/>
      <c r="G1" s="223"/>
      <c r="H1" s="223"/>
      <c r="I1" s="223"/>
      <c r="J1" s="223"/>
      <c r="K1" s="224"/>
    </row>
    <row r="2" spans="1:12" x14ac:dyDescent="0.25">
      <c r="A2" s="222" t="s">
        <v>323</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88" t="s">
        <v>230</v>
      </c>
      <c r="B7" s="88" t="s">
        <v>276</v>
      </c>
      <c r="C7" s="89" t="s">
        <v>220</v>
      </c>
      <c r="D7" s="89" t="s">
        <v>37</v>
      </c>
      <c r="E7" s="218" t="s">
        <v>4</v>
      </c>
      <c r="F7" s="218"/>
      <c r="G7" s="218"/>
      <c r="H7" s="218"/>
      <c r="I7" s="235" t="s">
        <v>231</v>
      </c>
      <c r="J7" s="236"/>
      <c r="K7" s="90" t="s">
        <v>259</v>
      </c>
    </row>
    <row r="8" spans="1:12" x14ac:dyDescent="0.25">
      <c r="A8" s="172"/>
      <c r="B8" s="168" t="s">
        <v>424</v>
      </c>
      <c r="C8" s="168" t="s">
        <v>280</v>
      </c>
      <c r="D8" s="169" t="s">
        <v>279</v>
      </c>
      <c r="E8" s="252">
        <v>1</v>
      </c>
      <c r="F8" s="252"/>
      <c r="G8" s="252"/>
      <c r="H8" s="252"/>
      <c r="I8" s="173"/>
      <c r="J8" s="173"/>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sheetData>
  <mergeCells count="13">
    <mergeCell ref="A10:B10"/>
    <mergeCell ref="A9:J9"/>
    <mergeCell ref="E7:H7"/>
    <mergeCell ref="I7:J7"/>
    <mergeCell ref="E8:H8"/>
    <mergeCell ref="A1:K1"/>
    <mergeCell ref="A2:K2"/>
    <mergeCell ref="A3:A4"/>
    <mergeCell ref="B3:B4"/>
    <mergeCell ref="C3:C4"/>
    <mergeCell ref="D3:D4"/>
    <mergeCell ref="E3:G3"/>
    <mergeCell ref="H3:K3"/>
  </mergeCells>
  <phoneticPr fontId="16" type="noConversion"/>
  <conditionalFormatting sqref="I8:K8 D8:E8 A8:B8">
    <cfRule type="expression" dxfId="103" priority="43">
      <formula>#REF!&gt;0</formula>
    </cfRule>
  </conditionalFormatting>
  <conditionalFormatting sqref="B8">
    <cfRule type="expression" dxfId="102" priority="20">
      <formula>#REF!&gt;0</formula>
    </cfRule>
  </conditionalFormatting>
  <conditionalFormatting sqref="C8">
    <cfRule type="expression" dxfId="101" priority="12">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A6ADD-6099-4A85-933D-CB656FA5815C}">
  <sheetPr codeName="Planilha25"/>
  <dimension ref="A1:L10"/>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503</v>
      </c>
      <c r="B1" s="223"/>
      <c r="C1" s="223"/>
      <c r="D1" s="223"/>
      <c r="E1" s="223"/>
      <c r="F1" s="223"/>
      <c r="G1" s="223"/>
      <c r="H1" s="223"/>
      <c r="I1" s="223"/>
      <c r="J1" s="223"/>
      <c r="K1" s="224"/>
    </row>
    <row r="2" spans="1:12" x14ac:dyDescent="0.25">
      <c r="A2" s="222" t="s">
        <v>323</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t="e">
        <f>SUM(#REF!)</f>
        <v>#REF!</v>
      </c>
    </row>
    <row r="7" spans="1:12" x14ac:dyDescent="0.25">
      <c r="A7" s="88" t="s">
        <v>230</v>
      </c>
      <c r="B7" s="88" t="s">
        <v>276</v>
      </c>
      <c r="C7" s="89" t="s">
        <v>220</v>
      </c>
      <c r="D7" s="89" t="s">
        <v>37</v>
      </c>
      <c r="E7" s="218" t="s">
        <v>4</v>
      </c>
      <c r="F7" s="218"/>
      <c r="G7" s="218"/>
      <c r="H7" s="218"/>
      <c r="I7" s="235" t="s">
        <v>231</v>
      </c>
      <c r="J7" s="236"/>
      <c r="K7" s="90" t="s">
        <v>259</v>
      </c>
    </row>
    <row r="8" spans="1:12" x14ac:dyDescent="0.25">
      <c r="A8" s="172"/>
      <c r="B8" s="168" t="s">
        <v>425</v>
      </c>
      <c r="C8" s="168" t="s">
        <v>461</v>
      </c>
      <c r="D8" s="169" t="s">
        <v>279</v>
      </c>
      <c r="E8" s="252">
        <v>1</v>
      </c>
      <c r="F8" s="252"/>
      <c r="G8" s="252"/>
      <c r="H8" s="252"/>
      <c r="I8" s="173"/>
      <c r="J8" s="173"/>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sheetData>
  <mergeCells count="13">
    <mergeCell ref="A10:B10"/>
    <mergeCell ref="A9:J9"/>
    <mergeCell ref="E8:H8"/>
    <mergeCell ref="E7:H7"/>
    <mergeCell ref="I7:J7"/>
    <mergeCell ref="A1:K1"/>
    <mergeCell ref="A2:K2"/>
    <mergeCell ref="A3:A4"/>
    <mergeCell ref="B3:B4"/>
    <mergeCell ref="C3:C4"/>
    <mergeCell ref="D3:D4"/>
    <mergeCell ref="E3:G3"/>
    <mergeCell ref="H3:K3"/>
  </mergeCells>
  <phoneticPr fontId="16" type="noConversion"/>
  <conditionalFormatting sqref="I8:K8 D8:E8 A8:B8">
    <cfRule type="expression" dxfId="100" priority="44">
      <formula>#REF!&gt;0</formula>
    </cfRule>
  </conditionalFormatting>
  <conditionalFormatting sqref="B8">
    <cfRule type="expression" dxfId="99" priority="20">
      <formula>#REF!&gt;0</formula>
    </cfRule>
  </conditionalFormatting>
  <conditionalFormatting sqref="C8">
    <cfRule type="expression" dxfId="98" priority="11">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CC9F-78A1-4365-92ED-F1B4E6DAD278}">
  <sheetPr codeName="Planilha2"/>
  <dimension ref="A1:K10"/>
  <sheetViews>
    <sheetView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486</v>
      </c>
      <c r="B1" s="223"/>
      <c r="C1" s="223"/>
      <c r="D1" s="223"/>
      <c r="E1" s="223"/>
      <c r="F1" s="223"/>
      <c r="G1" s="223"/>
      <c r="H1" s="223"/>
      <c r="I1" s="223"/>
      <c r="J1" s="223"/>
      <c r="K1" s="224"/>
    </row>
    <row r="2" spans="1:11" ht="17.25" x14ac:dyDescent="0.25">
      <c r="A2" s="222" t="s">
        <v>529</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26">
        <v>5</v>
      </c>
      <c r="B6" s="10"/>
      <c r="C6" s="11" t="s">
        <v>264</v>
      </c>
      <c r="D6" s="12"/>
      <c r="E6" s="12"/>
      <c r="F6" s="12"/>
      <c r="G6" s="12"/>
      <c r="H6" s="12"/>
      <c r="I6" s="12"/>
      <c r="J6" s="29"/>
      <c r="K6" s="30">
        <f>SUM(K8:K8)</f>
        <v>0</v>
      </c>
    </row>
    <row r="7" spans="1:11" x14ac:dyDescent="0.25">
      <c r="A7" s="88" t="s">
        <v>230</v>
      </c>
      <c r="B7" s="88" t="s">
        <v>276</v>
      </c>
      <c r="C7" s="89" t="s">
        <v>220</v>
      </c>
      <c r="D7" s="89" t="s">
        <v>37</v>
      </c>
      <c r="E7" s="218" t="s">
        <v>4</v>
      </c>
      <c r="F7" s="218"/>
      <c r="G7" s="218"/>
      <c r="H7" s="218"/>
      <c r="I7" s="235" t="s">
        <v>231</v>
      </c>
      <c r="J7" s="236"/>
      <c r="K7" s="90" t="s">
        <v>259</v>
      </c>
    </row>
    <row r="8" spans="1:11" x14ac:dyDescent="0.25">
      <c r="A8" s="93"/>
      <c r="B8" s="69" t="s">
        <v>290</v>
      </c>
      <c r="C8" s="69" t="s">
        <v>284</v>
      </c>
      <c r="D8" s="106" t="s">
        <v>279</v>
      </c>
      <c r="E8" s="240">
        <v>1</v>
      </c>
      <c r="F8" s="240"/>
      <c r="G8" s="240"/>
      <c r="H8" s="240"/>
      <c r="I8" s="240"/>
      <c r="J8" s="240"/>
      <c r="K8" s="94">
        <f t="shared" ref="K8" si="0">E8*I8</f>
        <v>0</v>
      </c>
    </row>
    <row r="9" spans="1:11" ht="15" customHeight="1" x14ac:dyDescent="0.25">
      <c r="A9" s="229" t="s">
        <v>28</v>
      </c>
      <c r="B9" s="230"/>
      <c r="C9" s="230"/>
      <c r="D9" s="230"/>
      <c r="E9" s="230"/>
      <c r="F9" s="230"/>
      <c r="G9" s="230"/>
      <c r="H9" s="230"/>
      <c r="I9" s="230"/>
      <c r="J9" s="230"/>
      <c r="K9" s="107" t="e">
        <f>#REF!+#REF!+#REF!+#REF!+#REF!+K6</f>
        <v>#REF!</v>
      </c>
    </row>
    <row r="10" spans="1:11" x14ac:dyDescent="0.25">
      <c r="A10" s="231" t="s">
        <v>256</v>
      </c>
      <c r="B10" s="231"/>
      <c r="C10" s="63" t="e">
        <f>SUM(#REF!+#REF!+#REF!)</f>
        <v>#REF!</v>
      </c>
      <c r="D10" s="63" t="e">
        <f>SUM(#REF!+#REF!+#REF!)</f>
        <v>#REF!</v>
      </c>
    </row>
  </sheetData>
  <mergeCells count="14">
    <mergeCell ref="E8:H8"/>
    <mergeCell ref="A10:B10"/>
    <mergeCell ref="I8:J8"/>
    <mergeCell ref="A9:J9"/>
    <mergeCell ref="E7:H7"/>
    <mergeCell ref="I7:J7"/>
    <mergeCell ref="A1:K1"/>
    <mergeCell ref="A2:K2"/>
    <mergeCell ref="A3:A4"/>
    <mergeCell ref="B3:B4"/>
    <mergeCell ref="C3:C4"/>
    <mergeCell ref="D3:D4"/>
    <mergeCell ref="E3:G3"/>
    <mergeCell ref="H3:K3"/>
  </mergeCells>
  <phoneticPr fontId="16" type="noConversion"/>
  <conditionalFormatting sqref="E8">
    <cfRule type="expression" dxfId="545" priority="126">
      <formula>$E$8&gt;0</formula>
    </cfRule>
  </conditionalFormatting>
  <conditionalFormatting sqref="I8:J8">
    <cfRule type="expression" dxfId="544" priority="88">
      <formula>$E$8&gt;0</formula>
    </cfRule>
  </conditionalFormatting>
  <conditionalFormatting sqref="A8:C8">
    <cfRule type="expression" dxfId="543" priority="77">
      <formula>$E$8&gt;0</formula>
    </cfRule>
  </conditionalFormatting>
  <conditionalFormatting sqref="D8">
    <cfRule type="expression" dxfId="542" priority="51">
      <formula>#REF!&gt;0</formula>
    </cfRule>
  </conditionalFormatting>
  <conditionalFormatting sqref="K8 E8">
    <cfRule type="expression" dxfId="541" priority="197">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25DF4-E047-4798-B50B-E1778E0122BD}">
  <sheetPr codeName="Planilha26"/>
  <dimension ref="A1:L11"/>
  <sheetViews>
    <sheetView workbookViewId="0">
      <selection activeCell="A12" sqref="A12:XFD12"/>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504</v>
      </c>
      <c r="B1" s="223"/>
      <c r="C1" s="223"/>
      <c r="D1" s="223"/>
      <c r="E1" s="223"/>
      <c r="F1" s="223"/>
      <c r="G1" s="223"/>
      <c r="H1" s="223"/>
      <c r="I1" s="223"/>
      <c r="J1" s="223"/>
      <c r="K1" s="224"/>
    </row>
    <row r="2" spans="1:12" x14ac:dyDescent="0.25">
      <c r="A2" s="222" t="s">
        <v>323</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t="e">
        <f>SUM(#REF!)</f>
        <v>#REF!</v>
      </c>
    </row>
    <row r="7" spans="1:12" x14ac:dyDescent="0.25">
      <c r="A7" s="26">
        <v>5</v>
      </c>
      <c r="B7" s="10"/>
      <c r="C7" s="11" t="s">
        <v>264</v>
      </c>
      <c r="D7" s="12"/>
      <c r="E7" s="12"/>
      <c r="F7" s="12"/>
      <c r="G7" s="12"/>
      <c r="H7" s="12"/>
      <c r="I7" s="12"/>
      <c r="J7" s="29"/>
      <c r="K7" s="30">
        <f>SUM(K9:K9)</f>
        <v>0</v>
      </c>
    </row>
    <row r="8" spans="1:12" x14ac:dyDescent="0.25">
      <c r="A8" s="88" t="s">
        <v>230</v>
      </c>
      <c r="B8" s="88" t="s">
        <v>276</v>
      </c>
      <c r="C8" s="89" t="s">
        <v>220</v>
      </c>
      <c r="D8" s="89" t="s">
        <v>37</v>
      </c>
      <c r="E8" s="218" t="s">
        <v>4</v>
      </c>
      <c r="F8" s="218"/>
      <c r="G8" s="218"/>
      <c r="H8" s="218"/>
      <c r="I8" s="235" t="s">
        <v>231</v>
      </c>
      <c r="J8" s="236"/>
      <c r="K8" s="90" t="s">
        <v>259</v>
      </c>
    </row>
    <row r="9" spans="1:12" x14ac:dyDescent="0.25">
      <c r="A9" s="172"/>
      <c r="B9" s="168" t="s">
        <v>426</v>
      </c>
      <c r="C9" s="168" t="s">
        <v>281</v>
      </c>
      <c r="D9" s="169" t="s">
        <v>279</v>
      </c>
      <c r="E9" s="252">
        <v>1</v>
      </c>
      <c r="F9" s="252"/>
      <c r="G9" s="252"/>
      <c r="H9" s="252"/>
      <c r="I9" s="173"/>
      <c r="J9" s="173"/>
      <c r="K9" s="174">
        <f t="shared" ref="K9" si="0">E9*I9</f>
        <v>0</v>
      </c>
      <c r="L9" s="162"/>
    </row>
    <row r="10" spans="1:12" ht="15" customHeight="1" x14ac:dyDescent="0.25">
      <c r="A10" s="229" t="s">
        <v>28</v>
      </c>
      <c r="B10" s="230"/>
      <c r="C10" s="230"/>
      <c r="D10" s="230"/>
      <c r="E10" s="230"/>
      <c r="F10" s="230"/>
      <c r="G10" s="230"/>
      <c r="H10" s="230"/>
      <c r="I10" s="230"/>
      <c r="J10" s="230"/>
      <c r="K10" s="107" t="e">
        <f>K6+#REF!+#REF!+#REF!+#REF!+K7</f>
        <v>#REF!</v>
      </c>
    </row>
    <row r="11" spans="1:12" x14ac:dyDescent="0.25">
      <c r="A11" s="231" t="s">
        <v>256</v>
      </c>
      <c r="B11" s="231"/>
      <c r="C11" s="63" t="e">
        <f>SUM(#REF!+#REF!+#REF!)</f>
        <v>#REF!</v>
      </c>
      <c r="D11" s="63" t="e">
        <f>SUM(#REF!+#REF!+#REF!)</f>
        <v>#REF!</v>
      </c>
    </row>
  </sheetData>
  <mergeCells count="13">
    <mergeCell ref="A11:B11"/>
    <mergeCell ref="A10:J10"/>
    <mergeCell ref="E8:H8"/>
    <mergeCell ref="I8:J8"/>
    <mergeCell ref="A1:K1"/>
    <mergeCell ref="A2:K2"/>
    <mergeCell ref="A3:A4"/>
    <mergeCell ref="B3:B4"/>
    <mergeCell ref="C3:C4"/>
    <mergeCell ref="D3:D4"/>
    <mergeCell ref="E3:G3"/>
    <mergeCell ref="H3:K3"/>
    <mergeCell ref="E9:H9"/>
  </mergeCells>
  <phoneticPr fontId="16" type="noConversion"/>
  <conditionalFormatting sqref="I9:K9 D9:E9 A9:B9">
    <cfRule type="expression" dxfId="97" priority="43">
      <formula>#REF!&gt;0</formula>
    </cfRule>
  </conditionalFormatting>
  <conditionalFormatting sqref="B9">
    <cfRule type="expression" dxfId="96" priority="23">
      <formula>#REF!&gt;0</formula>
    </cfRule>
  </conditionalFormatting>
  <conditionalFormatting sqref="C9">
    <cfRule type="expression" dxfId="95" priority="1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1076-307A-4352-91D5-720EE6F8EFAA}">
  <sheetPr codeName="Planilha27"/>
  <dimension ref="A1:L10"/>
  <sheetViews>
    <sheetView zoomScaleNormal="100" workbookViewId="0">
      <selection activeCell="C8" sqref="C8"/>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505</v>
      </c>
      <c r="B1" s="223"/>
      <c r="C1" s="223"/>
      <c r="D1" s="223"/>
      <c r="E1" s="223"/>
      <c r="F1" s="223"/>
      <c r="G1" s="223"/>
      <c r="H1" s="223"/>
      <c r="I1" s="223"/>
      <c r="J1" s="223"/>
      <c r="K1" s="224"/>
    </row>
    <row r="2" spans="1:12" x14ac:dyDescent="0.25">
      <c r="A2" s="222" t="s">
        <v>494</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88" t="s">
        <v>230</v>
      </c>
      <c r="B7" s="88" t="s">
        <v>276</v>
      </c>
      <c r="C7" s="89" t="s">
        <v>220</v>
      </c>
      <c r="D7" s="89" t="s">
        <v>37</v>
      </c>
      <c r="E7" s="218" t="s">
        <v>4</v>
      </c>
      <c r="F7" s="218"/>
      <c r="G7" s="218"/>
      <c r="H7" s="218"/>
      <c r="I7" s="235" t="s">
        <v>231</v>
      </c>
      <c r="J7" s="236"/>
      <c r="K7" s="90" t="s">
        <v>259</v>
      </c>
    </row>
    <row r="8" spans="1:12" x14ac:dyDescent="0.25">
      <c r="A8" s="172"/>
      <c r="B8" s="168" t="s">
        <v>429</v>
      </c>
      <c r="C8" s="168" t="s">
        <v>434</v>
      </c>
      <c r="D8" s="169" t="s">
        <v>433</v>
      </c>
      <c r="E8" s="252">
        <v>1</v>
      </c>
      <c r="F8" s="252"/>
      <c r="G8" s="252"/>
      <c r="H8" s="252"/>
      <c r="I8" s="173"/>
      <c r="J8" s="173"/>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sheetData>
  <mergeCells count="13">
    <mergeCell ref="A10:B10"/>
    <mergeCell ref="A9:J9"/>
    <mergeCell ref="E7:H7"/>
    <mergeCell ref="I7:J7"/>
    <mergeCell ref="E8:H8"/>
    <mergeCell ref="A1:K1"/>
    <mergeCell ref="A2:K2"/>
    <mergeCell ref="A3:A4"/>
    <mergeCell ref="B3:B4"/>
    <mergeCell ref="C3:C4"/>
    <mergeCell ref="D3:D4"/>
    <mergeCell ref="E3:G3"/>
    <mergeCell ref="H3:K3"/>
  </mergeCells>
  <phoneticPr fontId="16" type="noConversion"/>
  <conditionalFormatting sqref="I8:K8 A8:E8">
    <cfRule type="expression" dxfId="94" priority="45">
      <formula>#REF!&gt;0</formula>
    </cfRule>
  </conditionalFormatting>
  <conditionalFormatting sqref="B8">
    <cfRule type="expression" dxfId="93" priority="20">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7735D-D1A4-4699-B836-8F1978E66D63}">
  <dimension ref="A1:L10"/>
  <sheetViews>
    <sheetView zoomScaleNormal="100" workbookViewId="0">
      <selection activeCell="A11" sqref="A11:XFD11"/>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506</v>
      </c>
      <c r="B1" s="223"/>
      <c r="C1" s="223"/>
      <c r="D1" s="223"/>
      <c r="E1" s="223"/>
      <c r="F1" s="223"/>
      <c r="G1" s="223"/>
      <c r="H1" s="223"/>
      <c r="I1" s="223"/>
      <c r="J1" s="223"/>
      <c r="K1" s="224"/>
    </row>
    <row r="2" spans="1:12" x14ac:dyDescent="0.25">
      <c r="A2" s="222" t="s">
        <v>507</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26">
        <v>5</v>
      </c>
      <c r="B6" s="10"/>
      <c r="C6" s="11" t="s">
        <v>264</v>
      </c>
      <c r="D6" s="12"/>
      <c r="E6" s="12"/>
      <c r="F6" s="12"/>
      <c r="G6" s="12"/>
      <c r="H6" s="12"/>
      <c r="I6" s="12"/>
      <c r="J6" s="29"/>
      <c r="K6" s="30">
        <f>SUM(K8:K8)</f>
        <v>0</v>
      </c>
    </row>
    <row r="7" spans="1:12" x14ac:dyDescent="0.25">
      <c r="A7" s="159" t="s">
        <v>230</v>
      </c>
      <c r="B7" s="159" t="s">
        <v>276</v>
      </c>
      <c r="C7" s="160" t="s">
        <v>220</v>
      </c>
      <c r="D7" s="160" t="s">
        <v>37</v>
      </c>
      <c r="E7" s="218" t="s">
        <v>4</v>
      </c>
      <c r="F7" s="218"/>
      <c r="G7" s="218"/>
      <c r="H7" s="218"/>
      <c r="I7" s="235" t="s">
        <v>231</v>
      </c>
      <c r="J7" s="236"/>
      <c r="K7" s="161" t="s">
        <v>259</v>
      </c>
    </row>
    <row r="8" spans="1:12" x14ac:dyDescent="0.25">
      <c r="A8" s="175"/>
      <c r="B8" s="168" t="s">
        <v>430</v>
      </c>
      <c r="C8" s="170" t="s">
        <v>435</v>
      </c>
      <c r="D8" s="171" t="s">
        <v>433</v>
      </c>
      <c r="E8" s="253">
        <v>1</v>
      </c>
      <c r="F8" s="253"/>
      <c r="G8" s="253"/>
      <c r="H8" s="253"/>
      <c r="I8" s="176"/>
      <c r="J8" s="176"/>
      <c r="K8" s="174">
        <f t="shared" ref="K8" si="0">E8*I8</f>
        <v>0</v>
      </c>
      <c r="L8" s="162"/>
    </row>
    <row r="9" spans="1:12" ht="15" customHeight="1" x14ac:dyDescent="0.25">
      <c r="A9" s="229" t="s">
        <v>28</v>
      </c>
      <c r="B9" s="230"/>
      <c r="C9" s="230"/>
      <c r="D9" s="230"/>
      <c r="E9" s="230"/>
      <c r="F9" s="230"/>
      <c r="G9" s="230"/>
      <c r="H9" s="230"/>
      <c r="I9" s="230"/>
      <c r="J9" s="230"/>
      <c r="K9" s="107" t="e">
        <f>#REF!+#REF!+#REF!+#REF!+#REF!+K6</f>
        <v>#REF!</v>
      </c>
    </row>
    <row r="10" spans="1:12" x14ac:dyDescent="0.25">
      <c r="A10" s="231" t="s">
        <v>256</v>
      </c>
      <c r="B10" s="231"/>
      <c r="C10" s="63" t="e">
        <f>SUM(#REF!+#REF!+#REF!)</f>
        <v>#REF!</v>
      </c>
      <c r="D10" s="63" t="e">
        <f>SUM(#REF!+#REF!+#REF!)</f>
        <v>#REF!</v>
      </c>
    </row>
  </sheetData>
  <mergeCells count="13">
    <mergeCell ref="A1:K1"/>
    <mergeCell ref="A2:K2"/>
    <mergeCell ref="A3:A4"/>
    <mergeCell ref="B3:B4"/>
    <mergeCell ref="C3:C4"/>
    <mergeCell ref="D3:D4"/>
    <mergeCell ref="E3:G3"/>
    <mergeCell ref="H3:K3"/>
    <mergeCell ref="E7:H7"/>
    <mergeCell ref="I7:J7"/>
    <mergeCell ref="A9:J9"/>
    <mergeCell ref="A10:B10"/>
    <mergeCell ref="E8:H8"/>
  </mergeCells>
  <phoneticPr fontId="16" type="noConversion"/>
  <conditionalFormatting sqref="I8:K8 A8:E8">
    <cfRule type="expression" dxfId="92" priority="43">
      <formula>#REF!&gt;0</formula>
    </cfRule>
  </conditionalFormatting>
  <conditionalFormatting sqref="B8">
    <cfRule type="expression" dxfId="91" priority="2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CCFC0-2747-4D73-A2ED-1D5E2CC2160A}">
  <sheetPr codeName="Planilha29"/>
  <dimension ref="A1:K9"/>
  <sheetViews>
    <sheetView workbookViewId="0">
      <selection activeCell="H7" sqref="H7:J7"/>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325</v>
      </c>
      <c r="B1" s="223"/>
      <c r="C1" s="223"/>
      <c r="D1" s="223"/>
      <c r="E1" s="223"/>
      <c r="F1" s="223"/>
      <c r="G1" s="223"/>
      <c r="H1" s="223"/>
      <c r="I1" s="223"/>
      <c r="J1" s="223"/>
      <c r="K1" s="224"/>
    </row>
    <row r="2" spans="1:11" x14ac:dyDescent="0.25">
      <c r="A2" s="222" t="s">
        <v>324</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101"/>
      <c r="B7" s="75" t="str">
        <f>Sheet1!A3</f>
        <v>P8001</v>
      </c>
      <c r="C7" s="74" t="str">
        <f>Sheet1!B3</f>
        <v>Advogado junior</v>
      </c>
      <c r="D7" s="75" t="str">
        <f>Sheet1!C3</f>
        <v>mês</v>
      </c>
      <c r="E7" s="76">
        <v>1</v>
      </c>
      <c r="F7" s="77">
        <v>1</v>
      </c>
      <c r="G7" s="78">
        <f>TRUNC(E7*F7,4)</f>
        <v>1</v>
      </c>
      <c r="H7" s="79"/>
      <c r="I7" s="79"/>
      <c r="J7" s="97"/>
      <c r="K7" s="80">
        <f>TRUNC(G7*J7,4)</f>
        <v>0</v>
      </c>
    </row>
    <row r="8" spans="1:11" ht="15" customHeight="1" x14ac:dyDescent="0.25">
      <c r="A8" s="229" t="s">
        <v>28</v>
      </c>
      <c r="B8" s="230"/>
      <c r="C8" s="230"/>
      <c r="D8" s="230"/>
      <c r="E8" s="230"/>
      <c r="F8" s="230"/>
      <c r="G8" s="230"/>
      <c r="H8" s="230"/>
      <c r="I8" s="230"/>
      <c r="J8" s="230"/>
      <c r="K8" s="107" t="e">
        <f>K6+#REF!+#REF!+#REF!+#REF!+#REF!</f>
        <v>#REF!</v>
      </c>
    </row>
    <row r="9" spans="1:11" x14ac:dyDescent="0.25">
      <c r="A9" s="231" t="s">
        <v>256</v>
      </c>
      <c r="B9" s="231"/>
      <c r="C9" s="63" t="e">
        <f>SUM(#REF!+#REF!+#REF!)</f>
        <v>#REF!</v>
      </c>
      <c r="D9" s="63" t="e">
        <f>SUM(#REF!+#REF!+#REF!)</f>
        <v>#REF!</v>
      </c>
    </row>
  </sheetData>
  <mergeCells count="10">
    <mergeCell ref="A9:B9"/>
    <mergeCell ref="A8:J8"/>
    <mergeCell ref="A1:K1"/>
    <mergeCell ref="A2:K2"/>
    <mergeCell ref="A3:A4"/>
    <mergeCell ref="B3:B4"/>
    <mergeCell ref="C3:C4"/>
    <mergeCell ref="D3:D4"/>
    <mergeCell ref="E3:G3"/>
    <mergeCell ref="H3:K3"/>
  </mergeCells>
  <phoneticPr fontId="16" type="noConversion"/>
  <conditionalFormatting sqref="A7:K7">
    <cfRule type="expression" dxfId="90" priority="119">
      <formula>$E$7&gt;0</formula>
    </cfRule>
  </conditionalFormatting>
  <pageMargins left="0.511811024" right="0.511811024" top="0.78740157499999996" bottom="0.78740157499999996" header="0.31496062000000002" footer="0.3149606200000000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EA74-A4A2-4C47-9A48-F6D53CBC888C}">
  <sheetPr codeName="Planilha30"/>
  <dimension ref="A1:L27"/>
  <sheetViews>
    <sheetView topLeftCell="A11" workbookViewId="0">
      <selection activeCell="I20" sqref="I20:I24"/>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508</v>
      </c>
      <c r="B1" s="223"/>
      <c r="C1" s="223"/>
      <c r="D1" s="223"/>
      <c r="E1" s="223"/>
      <c r="F1" s="223"/>
      <c r="G1" s="223"/>
      <c r="H1" s="223"/>
      <c r="I1" s="223"/>
      <c r="J1" s="223"/>
      <c r="K1" s="224"/>
    </row>
    <row r="2" spans="1:12" x14ac:dyDescent="0.25">
      <c r="A2" s="222" t="s">
        <v>326</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f>SUM(K7:K8)</f>
        <v>0</v>
      </c>
    </row>
    <row r="7" spans="1:12" x14ac:dyDescent="0.25">
      <c r="A7" s="81"/>
      <c r="B7" s="70" t="str">
        <f>Sheet1!A19</f>
        <v>P8032</v>
      </c>
      <c r="C7" s="69" t="str">
        <f>Sheet1!B19</f>
        <v>Biologo júnior</v>
      </c>
      <c r="D7" s="70" t="str">
        <f>Sheet1!C19</f>
        <v>mês</v>
      </c>
      <c r="E7" s="71">
        <v>1</v>
      </c>
      <c r="F7" s="72">
        <v>1</v>
      </c>
      <c r="G7" s="64">
        <f t="shared" ref="G7:G8" si="0">TRUNC(E7*F7,4)</f>
        <v>1</v>
      </c>
      <c r="H7" s="65"/>
      <c r="I7" s="65"/>
      <c r="J7" s="95"/>
      <c r="K7" s="66">
        <f t="shared" ref="K7:K8" si="1">TRUNC(G7*J7,4)</f>
        <v>0</v>
      </c>
    </row>
    <row r="8" spans="1:12" x14ac:dyDescent="0.25">
      <c r="A8" s="81"/>
      <c r="B8" s="70" t="str">
        <f>Sheet1!A54</f>
        <v>P8080</v>
      </c>
      <c r="C8" s="69" t="str">
        <f>Sheet1!B54</f>
        <v>Geólogo júnior</v>
      </c>
      <c r="D8" s="70" t="str">
        <f>Sheet1!C54</f>
        <v>mês</v>
      </c>
      <c r="E8" s="71">
        <v>1</v>
      </c>
      <c r="F8" s="72">
        <v>1</v>
      </c>
      <c r="G8" s="64">
        <f t="shared" si="0"/>
        <v>1</v>
      </c>
      <c r="H8" s="65"/>
      <c r="I8" s="65"/>
      <c r="J8" s="95"/>
      <c r="K8" s="66">
        <f t="shared" si="1"/>
        <v>0</v>
      </c>
      <c r="L8" s="52"/>
    </row>
    <row r="9" spans="1:12" ht="13.5" customHeight="1" x14ac:dyDescent="0.25">
      <c r="A9" s="26" t="s">
        <v>19</v>
      </c>
      <c r="B9" s="104"/>
      <c r="C9" s="11" t="s">
        <v>20</v>
      </c>
      <c r="D9" s="12"/>
      <c r="E9" s="28"/>
      <c r="F9" s="12"/>
      <c r="G9" s="12"/>
      <c r="H9" s="12"/>
      <c r="I9" s="12"/>
      <c r="J9" s="29"/>
      <c r="K9" s="30">
        <f>SUM(K12:K12)</f>
        <v>0</v>
      </c>
    </row>
    <row r="10" spans="1:12" x14ac:dyDescent="0.25">
      <c r="A10" s="218" t="s">
        <v>0</v>
      </c>
      <c r="B10" s="218" t="s">
        <v>1</v>
      </c>
      <c r="C10" s="218" t="s">
        <v>220</v>
      </c>
      <c r="D10" s="220" t="s">
        <v>37</v>
      </c>
      <c r="E10" s="215" t="s">
        <v>4</v>
      </c>
      <c r="F10" s="216"/>
      <c r="G10" s="216"/>
      <c r="H10" s="215" t="s">
        <v>258</v>
      </c>
      <c r="I10" s="216"/>
      <c r="J10" s="216"/>
      <c r="K10" s="217"/>
    </row>
    <row r="11" spans="1:12" x14ac:dyDescent="0.25">
      <c r="A11" s="219"/>
      <c r="B11" s="219"/>
      <c r="C11" s="219"/>
      <c r="D11" s="221"/>
      <c r="E11" s="1" t="s">
        <v>262</v>
      </c>
      <c r="F11" s="2" t="s">
        <v>261</v>
      </c>
      <c r="G11" s="1" t="s">
        <v>8</v>
      </c>
      <c r="H11" s="1" t="s">
        <v>221</v>
      </c>
      <c r="I11" s="1" t="s">
        <v>222</v>
      </c>
      <c r="J11" s="1" t="s">
        <v>260</v>
      </c>
      <c r="K11" s="1" t="s">
        <v>259</v>
      </c>
    </row>
    <row r="12" spans="1:12" x14ac:dyDescent="0.25">
      <c r="A12" s="25"/>
      <c r="B12" s="84" t="str">
        <f>'Tabela 1 - Veículos'!A4</f>
        <v>E8891</v>
      </c>
      <c r="C12" s="84" t="str">
        <f>'Tabela 1 - Veículos'!B4</f>
        <v>Veículo leve - tipo  pick up 4 x 4 - (sem motorista)</v>
      </c>
      <c r="D12" s="84" t="str">
        <f>'Tabela 1 - Veículos'!C4</f>
        <v>hora</v>
      </c>
      <c r="E12" s="71">
        <v>1</v>
      </c>
      <c r="F12" s="72">
        <v>176</v>
      </c>
      <c r="G12" s="64">
        <f t="shared" ref="G12" si="2">E12*F12</f>
        <v>176</v>
      </c>
      <c r="H12" s="84"/>
      <c r="I12" s="84"/>
      <c r="J12" s="95"/>
      <c r="K12" s="66">
        <f t="shared" ref="K12" si="3">J12*G12</f>
        <v>0</v>
      </c>
    </row>
    <row r="13" spans="1:12" ht="15" customHeight="1" x14ac:dyDescent="0.25">
      <c r="A13" s="26" t="s">
        <v>22</v>
      </c>
      <c r="B13" s="27"/>
      <c r="C13" s="87" t="s">
        <v>23</v>
      </c>
      <c r="D13" s="12"/>
      <c r="E13" s="12"/>
      <c r="F13" s="12"/>
      <c r="G13" s="12"/>
      <c r="H13" s="12"/>
      <c r="I13" s="12"/>
      <c r="J13" s="29"/>
      <c r="K13" s="30">
        <f>SUM(K16:K16)</f>
        <v>0</v>
      </c>
    </row>
    <row r="14" spans="1:12" x14ac:dyDescent="0.25">
      <c r="A14" s="218" t="s">
        <v>0</v>
      </c>
      <c r="B14" s="218" t="s">
        <v>1</v>
      </c>
      <c r="C14" s="218" t="s">
        <v>220</v>
      </c>
      <c r="D14" s="220" t="s">
        <v>37</v>
      </c>
      <c r="E14" s="227" t="s">
        <v>4</v>
      </c>
      <c r="F14" s="228"/>
      <c r="G14" s="228"/>
      <c r="H14" s="215" t="s">
        <v>258</v>
      </c>
      <c r="I14" s="216"/>
      <c r="J14" s="216"/>
      <c r="K14" s="217"/>
    </row>
    <row r="15" spans="1:12" x14ac:dyDescent="0.25">
      <c r="A15" s="225"/>
      <c r="B15" s="225"/>
      <c r="C15" s="225"/>
      <c r="D15" s="226"/>
      <c r="E15" s="2" t="s">
        <v>262</v>
      </c>
      <c r="F15" s="2" t="s">
        <v>261</v>
      </c>
      <c r="G15" s="2" t="s">
        <v>8</v>
      </c>
      <c r="H15" s="2" t="s">
        <v>221</v>
      </c>
      <c r="I15" s="2" t="s">
        <v>222</v>
      </c>
      <c r="J15" s="2" t="s">
        <v>260</v>
      </c>
      <c r="K15" s="2" t="s">
        <v>259</v>
      </c>
    </row>
    <row r="16" spans="1:12" x14ac:dyDescent="0.25">
      <c r="A16" s="31" t="s">
        <v>336</v>
      </c>
      <c r="B16" s="17" t="s">
        <v>272</v>
      </c>
      <c r="C16" s="16" t="s">
        <v>266</v>
      </c>
      <c r="D16" s="17" t="s">
        <v>225</v>
      </c>
      <c r="E16" s="18">
        <v>1</v>
      </c>
      <c r="F16" s="17">
        <v>176</v>
      </c>
      <c r="G16" s="19">
        <f t="shared" ref="G16" si="4">E16*F16</f>
        <v>176</v>
      </c>
      <c r="H16" s="32"/>
      <c r="I16" s="18"/>
      <c r="J16" s="98"/>
      <c r="K16" s="20">
        <f t="shared" ref="K16" si="5">G16*J16</f>
        <v>0</v>
      </c>
    </row>
    <row r="17" spans="1:11" ht="13.5" customHeight="1" x14ac:dyDescent="0.25">
      <c r="A17" s="115">
        <v>4</v>
      </c>
      <c r="B17" s="116"/>
      <c r="C17" s="117" t="s">
        <v>263</v>
      </c>
      <c r="D17" s="117"/>
      <c r="E17" s="117"/>
      <c r="F17" s="117"/>
      <c r="G17" s="117"/>
      <c r="H17" s="117"/>
      <c r="I17" s="117"/>
      <c r="J17" s="118"/>
      <c r="K17" s="119">
        <f>SUM(K20:K24)</f>
        <v>0</v>
      </c>
    </row>
    <row r="18" spans="1:11" x14ac:dyDescent="0.25">
      <c r="A18" s="233" t="s">
        <v>230</v>
      </c>
      <c r="B18" s="233" t="s">
        <v>276</v>
      </c>
      <c r="C18" s="232" t="s">
        <v>220</v>
      </c>
      <c r="D18" s="232" t="s">
        <v>37</v>
      </c>
      <c r="E18" s="239" t="s">
        <v>4</v>
      </c>
      <c r="F18" s="239"/>
      <c r="G18" s="239"/>
      <c r="H18" s="239"/>
      <c r="I18" s="235" t="s">
        <v>231</v>
      </c>
      <c r="J18" s="236"/>
      <c r="K18" s="234" t="s">
        <v>259</v>
      </c>
    </row>
    <row r="19" spans="1:11" x14ac:dyDescent="0.25">
      <c r="A19" s="242"/>
      <c r="B19" s="242"/>
      <c r="C19" s="243"/>
      <c r="D19" s="243"/>
      <c r="E19" s="1" t="s">
        <v>278</v>
      </c>
      <c r="F19" s="1" t="s">
        <v>277</v>
      </c>
      <c r="G19" s="1" t="s">
        <v>16</v>
      </c>
      <c r="H19" s="1" t="s">
        <v>8</v>
      </c>
      <c r="I19" s="244"/>
      <c r="J19" s="245"/>
      <c r="K19" s="241"/>
    </row>
    <row r="20" spans="1:11" x14ac:dyDescent="0.25">
      <c r="A20" s="25" t="str">
        <f>'Tabela 2 - Instalações e etc'!A4</f>
        <v>Imóveis</v>
      </c>
      <c r="B20" s="68" t="str">
        <f>'Tabela 2 - Instalações e etc'!B4</f>
        <v>B8952</v>
      </c>
      <c r="C20" s="68" t="str">
        <f>'Tabela 2 - Instalações e etc'!C4</f>
        <v>Residencial (1,27% do C.M.C.C. - SINAPI</v>
      </c>
      <c r="D20" s="68" t="str">
        <f>'Tabela 2 - Instalações e etc'!D4</f>
        <v>R$/m² x mês</v>
      </c>
      <c r="E20" s="68">
        <v>2</v>
      </c>
      <c r="F20" s="68">
        <v>12.41</v>
      </c>
      <c r="G20" s="72">
        <v>1</v>
      </c>
      <c r="H20" s="68">
        <f>TRUNC(E20*F20*G20,4)</f>
        <v>24.82</v>
      </c>
      <c r="I20" s="68"/>
      <c r="J20" s="68"/>
      <c r="K20" s="126">
        <f t="shared" ref="K20:K24" si="6">TRUNC(I20*H20,4)</f>
        <v>0</v>
      </c>
    </row>
    <row r="21" spans="1:11" ht="15" customHeight="1" x14ac:dyDescent="0.25">
      <c r="A21" s="25" t="str">
        <f>'Tabela 2 - Instalações e etc'!A5</f>
        <v>Mobiliário</v>
      </c>
      <c r="B21" s="68" t="str">
        <f>'Tabela 2 - Instalações e etc'!B5</f>
        <v>B8953</v>
      </c>
      <c r="C21" s="68" t="str">
        <f>'Tabela 2 - Instalações e etc'!C5</f>
        <v>Escritório</v>
      </c>
      <c r="D21" s="68" t="str">
        <f>'Tabela 2 - Instalações e etc'!D5</f>
        <v>R$ x ocupante/mês</v>
      </c>
      <c r="E21" s="68">
        <v>2</v>
      </c>
      <c r="F21" s="68"/>
      <c r="G21" s="68">
        <v>1</v>
      </c>
      <c r="H21" s="68">
        <f>TRUNC(E21*G21,4)</f>
        <v>2</v>
      </c>
      <c r="I21" s="68"/>
      <c r="J21" s="68"/>
      <c r="K21" s="126">
        <f t="shared" si="6"/>
        <v>0</v>
      </c>
    </row>
    <row r="22" spans="1:11" ht="15" customHeight="1" x14ac:dyDescent="0.25">
      <c r="A22" s="25" t="str">
        <f>'Tabela 2 - Instalações e etc'!A6</f>
        <v>Mobiliário</v>
      </c>
      <c r="B22" s="68" t="str">
        <f>'Tabela 2 - Instalações e etc'!B6</f>
        <v>B8954</v>
      </c>
      <c r="C22" s="68" t="str">
        <f>'Tabela 2 - Instalações e etc'!C6</f>
        <v>Residência</v>
      </c>
      <c r="D22" s="68" t="str">
        <f>'Tabela 2 - Instalações e etc'!D6</f>
        <v>R$ x ocupante/mês</v>
      </c>
      <c r="E22" s="68">
        <v>2</v>
      </c>
      <c r="F22" s="68"/>
      <c r="G22" s="72">
        <v>1</v>
      </c>
      <c r="H22" s="68">
        <f>TRUNC(E22*G22,4)</f>
        <v>2</v>
      </c>
      <c r="I22" s="68"/>
      <c r="J22" s="68"/>
      <c r="K22" s="126">
        <f t="shared" si="6"/>
        <v>0</v>
      </c>
    </row>
    <row r="23" spans="1:11" ht="25.5" customHeight="1" x14ac:dyDescent="0.25">
      <c r="A23" s="25" t="str">
        <f>'Tabela 2 - Instalações e etc'!A11</f>
        <v>Custos diversos</v>
      </c>
      <c r="B23" s="68" t="str">
        <f>'Tabela 2 - Instalações e etc'!B11</f>
        <v>B8959</v>
      </c>
      <c r="C23" s="68" t="str">
        <f>'Tabela 2 - Instalações e etc'!C11</f>
        <v>Escritório</v>
      </c>
      <c r="D23" s="68" t="str">
        <f>'Tabela 2 - Instalações e etc'!D11</f>
        <v>R$ x ocupante/mês</v>
      </c>
      <c r="E23" s="68">
        <v>2</v>
      </c>
      <c r="F23" s="68"/>
      <c r="G23" s="68">
        <v>1</v>
      </c>
      <c r="H23" s="68">
        <f t="shared" ref="H23:H24" si="7">TRUNC(E23*G23,4)</f>
        <v>2</v>
      </c>
      <c r="I23" s="68"/>
      <c r="J23" s="68"/>
      <c r="K23" s="126">
        <f t="shared" si="6"/>
        <v>0</v>
      </c>
    </row>
    <row r="24" spans="1:11" ht="25.5" x14ac:dyDescent="0.25">
      <c r="A24" s="85" t="str">
        <f>'Tabela 2 - Instalações e etc'!A12</f>
        <v>Custos diversos</v>
      </c>
      <c r="B24" s="127" t="str">
        <f>'Tabela 2 - Instalações e etc'!B12</f>
        <v>B8960</v>
      </c>
      <c r="C24" s="127" t="str">
        <f>'Tabela 2 - Instalações e etc'!C12</f>
        <v>Residência</v>
      </c>
      <c r="D24" s="127" t="str">
        <f>'Tabela 2 - Instalações e etc'!D12</f>
        <v>R$ x ocupante/mês</v>
      </c>
      <c r="E24" s="127">
        <v>2</v>
      </c>
      <c r="F24" s="127"/>
      <c r="G24" s="102">
        <v>1</v>
      </c>
      <c r="H24" s="127">
        <f t="shared" si="7"/>
        <v>2</v>
      </c>
      <c r="I24" s="127"/>
      <c r="J24" s="127"/>
      <c r="K24" s="128">
        <f t="shared" si="6"/>
        <v>0</v>
      </c>
    </row>
    <row r="25" spans="1:11" ht="15" customHeight="1" x14ac:dyDescent="0.25">
      <c r="A25" s="229" t="s">
        <v>28</v>
      </c>
      <c r="B25" s="230"/>
      <c r="C25" s="230"/>
      <c r="D25" s="230"/>
      <c r="E25" s="230"/>
      <c r="F25" s="230"/>
      <c r="G25" s="230"/>
      <c r="H25" s="230"/>
      <c r="I25" s="230"/>
      <c r="J25" s="230"/>
      <c r="K25" s="107" t="e">
        <f>K6+K9+K13+K17+#REF!+#REF!</f>
        <v>#REF!</v>
      </c>
    </row>
    <row r="26" spans="1:11" x14ac:dyDescent="0.25">
      <c r="A26" s="231" t="s">
        <v>256</v>
      </c>
      <c r="B26" s="231"/>
      <c r="C26" s="63" t="e">
        <f>SUM(#REF!+#REF!+#REF!)</f>
        <v>#REF!</v>
      </c>
      <c r="D26" s="63" t="e">
        <f>SUM(#REF!+#REF!+#REF!)</f>
        <v>#REF!</v>
      </c>
    </row>
    <row r="27" spans="1:11" x14ac:dyDescent="0.25">
      <c r="A27" t="s">
        <v>327</v>
      </c>
    </row>
  </sheetData>
  <mergeCells count="29">
    <mergeCell ref="A26:B26"/>
    <mergeCell ref="A25:J25"/>
    <mergeCell ref="I18:J19"/>
    <mergeCell ref="K18:K19"/>
    <mergeCell ref="A18:A19"/>
    <mergeCell ref="B18:B19"/>
    <mergeCell ref="C18:C19"/>
    <mergeCell ref="D18:D19"/>
    <mergeCell ref="E18:H18"/>
    <mergeCell ref="H10:K10"/>
    <mergeCell ref="A14:A15"/>
    <mergeCell ref="B14:B15"/>
    <mergeCell ref="C14:C15"/>
    <mergeCell ref="D14:D15"/>
    <mergeCell ref="E14:G14"/>
    <mergeCell ref="H14:K14"/>
    <mergeCell ref="A10:A11"/>
    <mergeCell ref="B10:B11"/>
    <mergeCell ref="C10:C11"/>
    <mergeCell ref="D10:D11"/>
    <mergeCell ref="E10:G10"/>
    <mergeCell ref="A1:K1"/>
    <mergeCell ref="A2:K2"/>
    <mergeCell ref="A3:A4"/>
    <mergeCell ref="B3:B4"/>
    <mergeCell ref="C3:C4"/>
    <mergeCell ref="D3:D4"/>
    <mergeCell ref="E3:G3"/>
    <mergeCell ref="H3:K3"/>
  </mergeCells>
  <conditionalFormatting sqref="H7:J7">
    <cfRule type="expression" dxfId="89" priority="119">
      <formula>$E$7&gt;0</formula>
    </cfRule>
  </conditionalFormatting>
  <conditionalFormatting sqref="H8:J8">
    <cfRule type="expression" dxfId="88" priority="118">
      <formula>$E$8&gt;0</formula>
    </cfRule>
  </conditionalFormatting>
  <conditionalFormatting sqref="A7:F7">
    <cfRule type="expression" dxfId="87" priority="116">
      <formula>$E$7&gt;0</formula>
    </cfRule>
  </conditionalFormatting>
  <conditionalFormatting sqref="G12:K12">
    <cfRule type="expression" dxfId="86" priority="109">
      <formula>$E$12&gt;0</formula>
    </cfRule>
  </conditionalFormatting>
  <conditionalFormatting sqref="A8:F8">
    <cfRule type="expression" dxfId="85" priority="106">
      <formula>$E$8&gt;0</formula>
    </cfRule>
  </conditionalFormatting>
  <conditionalFormatting sqref="A16">
    <cfRule type="expression" dxfId="84" priority="97">
      <formula>#REF!&gt;0</formula>
    </cfRule>
  </conditionalFormatting>
  <conditionalFormatting sqref="B16">
    <cfRule type="expression" dxfId="83" priority="96">
      <formula>#REF!&gt;0</formula>
    </cfRule>
  </conditionalFormatting>
  <conditionalFormatting sqref="A12:D12">
    <cfRule type="expression" dxfId="82" priority="91">
      <formula>$E$12&gt;0</formula>
    </cfRule>
  </conditionalFormatting>
  <conditionalFormatting sqref="E16:K16">
    <cfRule type="expression" dxfId="81" priority="89">
      <formula>$E$16&gt;0</formula>
    </cfRule>
  </conditionalFormatting>
  <conditionalFormatting sqref="C16">
    <cfRule type="expression" dxfId="80" priority="86">
      <formula>$E$16&gt;0</formula>
    </cfRule>
  </conditionalFormatting>
  <conditionalFormatting sqref="E12">
    <cfRule type="expression" dxfId="79" priority="59">
      <formula>#REF!&gt;0</formula>
    </cfRule>
  </conditionalFormatting>
  <conditionalFormatting sqref="F12">
    <cfRule type="expression" dxfId="78" priority="58">
      <formula>$E$7&gt;0</formula>
    </cfRule>
  </conditionalFormatting>
  <conditionalFormatting sqref="D16">
    <cfRule type="expression" dxfId="77" priority="55">
      <formula>#REF!&gt;0</formula>
    </cfRule>
  </conditionalFormatting>
  <conditionalFormatting sqref="A20:K20">
    <cfRule type="expression" dxfId="76" priority="50">
      <formula>$E$20&gt;0</formula>
    </cfRule>
  </conditionalFormatting>
  <conditionalFormatting sqref="A21:K21">
    <cfRule type="expression" dxfId="75" priority="49">
      <formula>$E$21&gt;0</formula>
    </cfRule>
  </conditionalFormatting>
  <conditionalFormatting sqref="A22:K22">
    <cfRule type="expression" dxfId="74" priority="48">
      <formula>$E$22&gt;0</formula>
    </cfRule>
  </conditionalFormatting>
  <conditionalFormatting sqref="A23:K23">
    <cfRule type="expression" dxfId="73" priority="47">
      <formula>$E$23&gt;0</formula>
    </cfRule>
  </conditionalFormatting>
  <conditionalFormatting sqref="A24:K24">
    <cfRule type="expression" dxfId="72" priority="46">
      <formula>$E$24&gt;0</formula>
    </cfRule>
  </conditionalFormatting>
  <conditionalFormatting sqref="G7:G8 K7:K8">
    <cfRule type="expression" dxfId="71" priority="188">
      <formula>#REF!&gt;0</formula>
    </cfRule>
  </conditionalFormatting>
  <conditionalFormatting sqref="B7:B8">
    <cfRule type="expression" dxfId="70" priority="189">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946E-58DD-49A2-9AD4-B5329BABF22C}">
  <sheetPr codeName="Planilha36"/>
  <dimension ref="A1:L37"/>
  <sheetViews>
    <sheetView topLeftCell="A22" workbookViewId="0">
      <selection activeCell="I33" sqref="I33:I35"/>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509</v>
      </c>
      <c r="B1" s="223"/>
      <c r="C1" s="223"/>
      <c r="D1" s="223"/>
      <c r="E1" s="223"/>
      <c r="F1" s="223"/>
      <c r="G1" s="223"/>
      <c r="H1" s="223"/>
      <c r="I1" s="223"/>
      <c r="J1" s="223"/>
      <c r="K1" s="224"/>
    </row>
    <row r="2" spans="1:12" x14ac:dyDescent="0.25">
      <c r="A2" s="222"/>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f>SUM(K7:K21)</f>
        <v>0</v>
      </c>
    </row>
    <row r="7" spans="1:12" x14ac:dyDescent="0.25">
      <c r="A7" s="81"/>
      <c r="B7" s="70" t="str">
        <f>Sheet1!A8</f>
        <v>P8009</v>
      </c>
      <c r="C7" s="69" t="str">
        <f>Sheet1!B8</f>
        <v>Analista de desenvolvimento de sistemas senior</v>
      </c>
      <c r="D7" s="70" t="str">
        <f>Sheet1!C8</f>
        <v>mês</v>
      </c>
      <c r="E7" s="190">
        <v>1</v>
      </c>
      <c r="F7" s="131">
        <v>1</v>
      </c>
      <c r="G7" s="64">
        <f t="shared" ref="G7:G21" si="0">TRUNC(E7*F7,4)</f>
        <v>1</v>
      </c>
      <c r="H7" s="65"/>
      <c r="I7" s="65"/>
      <c r="J7" s="95"/>
      <c r="K7" s="66">
        <f t="shared" ref="K7:K21" si="1">TRUNC(G7*J7,4)</f>
        <v>0</v>
      </c>
    </row>
    <row r="8" spans="1:12" x14ac:dyDescent="0.25">
      <c r="A8" s="81"/>
      <c r="B8" s="70" t="str">
        <f>Sheet1!A19</f>
        <v>P8032</v>
      </c>
      <c r="C8" s="69" t="str">
        <f>Sheet1!B19</f>
        <v>Biologo júnior</v>
      </c>
      <c r="D8" s="70" t="str">
        <f>Sheet1!C19</f>
        <v>mês</v>
      </c>
      <c r="E8" s="190">
        <v>1</v>
      </c>
      <c r="F8" s="131">
        <v>1</v>
      </c>
      <c r="G8" s="64">
        <f t="shared" si="0"/>
        <v>1</v>
      </c>
      <c r="H8" s="65"/>
      <c r="I8" s="65"/>
      <c r="J8" s="95"/>
      <c r="K8" s="66">
        <f t="shared" si="1"/>
        <v>0</v>
      </c>
    </row>
    <row r="9" spans="1:12" x14ac:dyDescent="0.25">
      <c r="A9" s="81"/>
      <c r="B9" s="70" t="str">
        <f>Sheet1!A22</f>
        <v>P8035</v>
      </c>
      <c r="C9" s="69" t="str">
        <f>Sheet1!B22</f>
        <v>Cientista ambiental</v>
      </c>
      <c r="D9" s="70" t="str">
        <f>Sheet1!C22</f>
        <v>mês</v>
      </c>
      <c r="E9" s="190">
        <v>1</v>
      </c>
      <c r="F9" s="131">
        <v>1</v>
      </c>
      <c r="G9" s="64">
        <f t="shared" si="0"/>
        <v>1</v>
      </c>
      <c r="H9" s="65"/>
      <c r="I9" s="65"/>
      <c r="J9" s="95"/>
      <c r="K9" s="66">
        <f t="shared" si="1"/>
        <v>0</v>
      </c>
    </row>
    <row r="10" spans="1:12" x14ac:dyDescent="0.25">
      <c r="A10" s="81"/>
      <c r="B10" s="70" t="str">
        <f>Sheet1!A39</f>
        <v>P8057</v>
      </c>
      <c r="C10" s="69" t="str">
        <f>Sheet1!B39</f>
        <v>Engenheiro ambiental júnior</v>
      </c>
      <c r="D10" s="70" t="str">
        <f>Sheet1!C39</f>
        <v>mês</v>
      </c>
      <c r="E10" s="190">
        <v>1</v>
      </c>
      <c r="F10" s="131">
        <v>1</v>
      </c>
      <c r="G10" s="64">
        <f t="shared" si="0"/>
        <v>1</v>
      </c>
      <c r="H10" s="65"/>
      <c r="I10" s="65"/>
      <c r="J10" s="95"/>
      <c r="K10" s="66">
        <f t="shared" si="1"/>
        <v>0</v>
      </c>
    </row>
    <row r="11" spans="1:12" x14ac:dyDescent="0.25">
      <c r="A11" s="81"/>
      <c r="B11" s="70" t="str">
        <f>Sheet1!A42</f>
        <v>P8090</v>
      </c>
      <c r="C11" s="69" t="str">
        <f>Sheet1!B42</f>
        <v>Geofísico júnior</v>
      </c>
      <c r="D11" s="70" t="str">
        <f>Sheet1!C42</f>
        <v>mês</v>
      </c>
      <c r="E11" s="190">
        <v>1</v>
      </c>
      <c r="F11" s="131">
        <v>1</v>
      </c>
      <c r="G11" s="64">
        <f t="shared" si="0"/>
        <v>1</v>
      </c>
      <c r="H11" s="65"/>
      <c r="I11" s="65"/>
      <c r="J11" s="95"/>
      <c r="K11" s="66">
        <f t="shared" si="1"/>
        <v>0</v>
      </c>
    </row>
    <row r="12" spans="1:12" x14ac:dyDescent="0.25">
      <c r="A12" s="81"/>
      <c r="B12" s="70" t="str">
        <f>Sheet1!A51</f>
        <v>P8068</v>
      </c>
      <c r="C12" s="69" t="str">
        <f>Sheet1!B51</f>
        <v>Engenheiro florestal júnior</v>
      </c>
      <c r="D12" s="70" t="str">
        <f>Sheet1!C41</f>
        <v>mês</v>
      </c>
      <c r="E12" s="190">
        <v>1</v>
      </c>
      <c r="F12" s="131">
        <v>1</v>
      </c>
      <c r="G12" s="64">
        <f t="shared" si="0"/>
        <v>1</v>
      </c>
      <c r="H12" s="65"/>
      <c r="I12" s="65"/>
      <c r="J12" s="95"/>
      <c r="K12" s="66">
        <f t="shared" si="1"/>
        <v>0</v>
      </c>
    </row>
    <row r="13" spans="1:12" x14ac:dyDescent="0.25">
      <c r="A13" s="81"/>
      <c r="B13" s="70" t="str">
        <f>Sheet1!A33</f>
        <v>P8051</v>
      </c>
      <c r="C13" s="69" t="str">
        <f>Sheet1!B33</f>
        <v>Engenheiro agrimensor / Geógrafo júnior</v>
      </c>
      <c r="D13" s="70" t="str">
        <f>Sheet1!C33</f>
        <v>mês</v>
      </c>
      <c r="E13" s="190">
        <v>1</v>
      </c>
      <c r="F13" s="131">
        <v>1</v>
      </c>
      <c r="G13" s="64">
        <f t="shared" si="0"/>
        <v>1</v>
      </c>
      <c r="H13" s="65"/>
      <c r="I13" s="65"/>
      <c r="J13" s="95"/>
      <c r="K13" s="66">
        <f t="shared" si="1"/>
        <v>0</v>
      </c>
    </row>
    <row r="14" spans="1:12" x14ac:dyDescent="0.25">
      <c r="A14" s="81"/>
      <c r="B14" s="70" t="str">
        <f>Sheet1!A35</f>
        <v>P8053</v>
      </c>
      <c r="C14" s="69" t="str">
        <f>Sheet1!B35</f>
        <v>Engenheiro agrimensor / Geógrafo sênior</v>
      </c>
      <c r="D14" s="70" t="str">
        <f>Sheet1!C35</f>
        <v>mês</v>
      </c>
      <c r="E14" s="190">
        <v>1</v>
      </c>
      <c r="F14" s="131">
        <v>1</v>
      </c>
      <c r="G14" s="64">
        <f t="shared" si="0"/>
        <v>1</v>
      </c>
      <c r="H14" s="65"/>
      <c r="I14" s="65"/>
      <c r="J14" s="95"/>
      <c r="K14" s="66">
        <f t="shared" si="1"/>
        <v>0</v>
      </c>
    </row>
    <row r="15" spans="1:12" x14ac:dyDescent="0.25">
      <c r="A15" s="81"/>
      <c r="B15" s="70" t="str">
        <f>Sheet1!A54</f>
        <v>P8080</v>
      </c>
      <c r="C15" s="69" t="str">
        <f>Sheet1!B54</f>
        <v>Geólogo júnior</v>
      </c>
      <c r="D15" s="70" t="str">
        <f>Sheet1!C54</f>
        <v>mês</v>
      </c>
      <c r="E15" s="190">
        <v>1</v>
      </c>
      <c r="F15" s="131">
        <v>1</v>
      </c>
      <c r="G15" s="64">
        <f t="shared" si="0"/>
        <v>1</v>
      </c>
      <c r="H15" s="65"/>
      <c r="I15" s="65"/>
      <c r="J15" s="95"/>
      <c r="K15" s="66">
        <f t="shared" si="1"/>
        <v>0</v>
      </c>
      <c r="L15" s="52"/>
    </row>
    <row r="16" spans="1:12" x14ac:dyDescent="0.25">
      <c r="A16" s="81"/>
      <c r="B16" s="70" t="str">
        <f>Sheet1!A73</f>
        <v>P8123</v>
      </c>
      <c r="C16" s="69" t="str">
        <f>Sheet1!B73</f>
        <v>Paleontólogo / Arqueólogo / Antropólogo júnior</v>
      </c>
      <c r="D16" s="70" t="str">
        <f>Sheet1!C73</f>
        <v>mês</v>
      </c>
      <c r="E16" s="190">
        <v>1</v>
      </c>
      <c r="F16" s="131">
        <v>1</v>
      </c>
      <c r="G16" s="64">
        <f>TRUNC(E16*F16,4)</f>
        <v>1</v>
      </c>
      <c r="H16" s="65"/>
      <c r="I16" s="65"/>
      <c r="J16" s="95"/>
      <c r="K16" s="66">
        <f>TRUNC(G16*J16,4)</f>
        <v>0</v>
      </c>
    </row>
    <row r="17" spans="1:11" x14ac:dyDescent="0.25">
      <c r="A17" s="81"/>
      <c r="B17" s="70" t="str">
        <f>Sheet1!A28</f>
        <v>P8043</v>
      </c>
      <c r="C17" s="69" t="str">
        <f>Sheet1!B28</f>
        <v>Coordenador Geral (P0)</v>
      </c>
      <c r="D17" s="70" t="str">
        <f>Sheet1!C28</f>
        <v>mês</v>
      </c>
      <c r="E17" s="190">
        <v>1</v>
      </c>
      <c r="F17" s="131">
        <v>1</v>
      </c>
      <c r="G17" s="64">
        <f t="shared" si="0"/>
        <v>1</v>
      </c>
      <c r="H17" s="65"/>
      <c r="I17" s="65"/>
      <c r="J17" s="95"/>
      <c r="K17" s="66">
        <f t="shared" si="1"/>
        <v>0</v>
      </c>
    </row>
    <row r="18" spans="1:11" x14ac:dyDescent="0.25">
      <c r="A18" s="81"/>
      <c r="B18" s="70" t="str">
        <f>Sheet1!A29</f>
        <v>P8044</v>
      </c>
      <c r="C18" s="69" t="str">
        <f>Sheet1!B29</f>
        <v>Coordenador ambiental (P1)</v>
      </c>
      <c r="D18" s="70" t="str">
        <f>Sheet1!C29</f>
        <v>mês</v>
      </c>
      <c r="E18" s="190">
        <v>3</v>
      </c>
      <c r="F18" s="131">
        <v>1</v>
      </c>
      <c r="G18" s="64">
        <f t="shared" si="0"/>
        <v>3</v>
      </c>
      <c r="H18" s="65"/>
      <c r="I18" s="65"/>
      <c r="J18" s="95"/>
      <c r="K18" s="66">
        <f t="shared" si="1"/>
        <v>0</v>
      </c>
    </row>
    <row r="19" spans="1:11" x14ac:dyDescent="0.25">
      <c r="A19" s="81"/>
      <c r="B19" s="70" t="str">
        <f>Sheet1!A24</f>
        <v>P8038</v>
      </c>
      <c r="C19" s="69" t="str">
        <f>Sheet1!B24</f>
        <v>Chefe de escritorio</v>
      </c>
      <c r="D19" s="70" t="str">
        <f>Sheet1!C24</f>
        <v>mês</v>
      </c>
      <c r="E19" s="71">
        <v>1</v>
      </c>
      <c r="F19" s="72">
        <v>1</v>
      </c>
      <c r="G19" s="64">
        <f t="shared" si="0"/>
        <v>1</v>
      </c>
      <c r="H19" s="65"/>
      <c r="I19" s="65"/>
      <c r="J19" s="95"/>
      <c r="K19" s="66">
        <f t="shared" si="1"/>
        <v>0</v>
      </c>
    </row>
    <row r="20" spans="1:11" x14ac:dyDescent="0.25">
      <c r="A20" s="81"/>
      <c r="B20" s="70" t="str">
        <f>Sheet1!A16</f>
        <v>P8026</v>
      </c>
      <c r="C20" s="69" t="str">
        <f>Sheet1!B16</f>
        <v>Auxiliar administrativo</v>
      </c>
      <c r="D20" s="70" t="str">
        <f>Sheet1!C16</f>
        <v>mês</v>
      </c>
      <c r="E20" s="71">
        <v>1</v>
      </c>
      <c r="F20" s="72">
        <v>1</v>
      </c>
      <c r="G20" s="64">
        <f t="shared" si="0"/>
        <v>1</v>
      </c>
      <c r="H20" s="65"/>
      <c r="I20" s="65"/>
      <c r="J20" s="95"/>
      <c r="K20" s="66">
        <f t="shared" si="1"/>
        <v>0</v>
      </c>
    </row>
    <row r="21" spans="1:11" x14ac:dyDescent="0.25">
      <c r="A21" s="81"/>
      <c r="B21" s="70" t="str">
        <f>Sheet1!A15</f>
        <v>P8025</v>
      </c>
      <c r="C21" s="69" t="str">
        <f>Sheet1!B15</f>
        <v>Auxiliar</v>
      </c>
      <c r="D21" s="70" t="str">
        <f>Sheet1!C15</f>
        <v>mês</v>
      </c>
      <c r="E21" s="71">
        <v>1</v>
      </c>
      <c r="F21" s="72">
        <v>1</v>
      </c>
      <c r="G21" s="64">
        <f t="shared" si="0"/>
        <v>1</v>
      </c>
      <c r="H21" s="65"/>
      <c r="I21" s="65"/>
      <c r="J21" s="95"/>
      <c r="K21" s="66">
        <f t="shared" si="1"/>
        <v>0</v>
      </c>
    </row>
    <row r="22" spans="1:11" ht="13.5" customHeight="1" x14ac:dyDescent="0.25">
      <c r="A22" s="26" t="s">
        <v>19</v>
      </c>
      <c r="B22" s="104"/>
      <c r="C22" s="11" t="s">
        <v>20</v>
      </c>
      <c r="D22" s="12"/>
      <c r="E22" s="28"/>
      <c r="F22" s="12"/>
      <c r="G22" s="12"/>
      <c r="H22" s="12"/>
      <c r="I22" s="12"/>
      <c r="J22" s="29"/>
      <c r="K22" s="30">
        <f>SUM(K25:K25)</f>
        <v>0</v>
      </c>
    </row>
    <row r="23" spans="1:11" x14ac:dyDescent="0.25">
      <c r="A23" s="218" t="s">
        <v>0</v>
      </c>
      <c r="B23" s="218" t="s">
        <v>1</v>
      </c>
      <c r="C23" s="218" t="s">
        <v>220</v>
      </c>
      <c r="D23" s="220" t="s">
        <v>37</v>
      </c>
      <c r="E23" s="215" t="s">
        <v>4</v>
      </c>
      <c r="F23" s="216"/>
      <c r="G23" s="216"/>
      <c r="H23" s="215" t="s">
        <v>258</v>
      </c>
      <c r="I23" s="216"/>
      <c r="J23" s="216"/>
      <c r="K23" s="217"/>
    </row>
    <row r="24" spans="1:11" x14ac:dyDescent="0.25">
      <c r="A24" s="219"/>
      <c r="B24" s="219"/>
      <c r="C24" s="219"/>
      <c r="D24" s="221"/>
      <c r="E24" s="1" t="s">
        <v>262</v>
      </c>
      <c r="F24" s="2" t="s">
        <v>261</v>
      </c>
      <c r="G24" s="1" t="s">
        <v>8</v>
      </c>
      <c r="H24" s="1" t="s">
        <v>221</v>
      </c>
      <c r="I24" s="1" t="s">
        <v>222</v>
      </c>
      <c r="J24" s="1" t="s">
        <v>260</v>
      </c>
      <c r="K24" s="1" t="s">
        <v>259</v>
      </c>
    </row>
    <row r="25" spans="1:11" x14ac:dyDescent="0.25">
      <c r="A25" s="73"/>
      <c r="B25" s="74" t="str">
        <f>'Tabela 1 - Veículos'!A3</f>
        <v>E8889</v>
      </c>
      <c r="C25" s="74" t="str">
        <f>'Tabela 1 - Veículos'!B3</f>
        <v>Veículo leve - tipo hatch - (sem motorista)</v>
      </c>
      <c r="D25" s="74" t="str">
        <f>'Tabela 1 - Veículos'!C3</f>
        <v>hora</v>
      </c>
      <c r="E25" s="76">
        <v>1</v>
      </c>
      <c r="F25" s="72">
        <v>176</v>
      </c>
      <c r="G25" s="78">
        <f>E25*F25</f>
        <v>176</v>
      </c>
      <c r="H25" s="74"/>
      <c r="I25" s="74"/>
      <c r="J25" s="97"/>
      <c r="K25" s="80">
        <f>J25*G25</f>
        <v>0</v>
      </c>
    </row>
    <row r="26" spans="1:11" ht="15" customHeight="1" x14ac:dyDescent="0.25">
      <c r="A26" s="26" t="s">
        <v>22</v>
      </c>
      <c r="B26" s="27"/>
      <c r="C26" s="87" t="s">
        <v>23</v>
      </c>
      <c r="D26" s="12"/>
      <c r="E26" s="12"/>
      <c r="F26" s="12"/>
      <c r="G26" s="12"/>
      <c r="H26" s="12"/>
      <c r="I26" s="12"/>
      <c r="J26" s="29"/>
      <c r="K26" s="30">
        <f>SUM(K29:K29)</f>
        <v>0</v>
      </c>
    </row>
    <row r="27" spans="1:11" x14ac:dyDescent="0.25">
      <c r="A27" s="218" t="s">
        <v>0</v>
      </c>
      <c r="B27" s="218" t="s">
        <v>1</v>
      </c>
      <c r="C27" s="218" t="s">
        <v>220</v>
      </c>
      <c r="D27" s="220" t="s">
        <v>37</v>
      </c>
      <c r="E27" s="227" t="s">
        <v>4</v>
      </c>
      <c r="F27" s="228"/>
      <c r="G27" s="228"/>
      <c r="H27" s="215" t="s">
        <v>258</v>
      </c>
      <c r="I27" s="216"/>
      <c r="J27" s="216"/>
      <c r="K27" s="217"/>
    </row>
    <row r="28" spans="1:11" x14ac:dyDescent="0.25">
      <c r="A28" s="225"/>
      <c r="B28" s="225"/>
      <c r="C28" s="225"/>
      <c r="D28" s="226"/>
      <c r="E28" s="2" t="s">
        <v>262</v>
      </c>
      <c r="F28" s="2" t="s">
        <v>261</v>
      </c>
      <c r="G28" s="2" t="s">
        <v>8</v>
      </c>
      <c r="H28" s="2" t="s">
        <v>221</v>
      </c>
      <c r="I28" s="2" t="s">
        <v>222</v>
      </c>
      <c r="J28" s="2" t="s">
        <v>260</v>
      </c>
      <c r="K28" s="2" t="s">
        <v>259</v>
      </c>
    </row>
    <row r="29" spans="1:11" x14ac:dyDescent="0.25">
      <c r="A29" s="33" t="s">
        <v>335</v>
      </c>
      <c r="B29" s="17" t="s">
        <v>271</v>
      </c>
      <c r="C29" s="16" t="s">
        <v>330</v>
      </c>
      <c r="D29" s="17" t="s">
        <v>225</v>
      </c>
      <c r="E29" s="18">
        <v>3</v>
      </c>
      <c r="F29" s="17">
        <v>176</v>
      </c>
      <c r="G29" s="19"/>
      <c r="H29" s="32"/>
      <c r="I29" s="18"/>
      <c r="J29" s="98"/>
      <c r="K29" s="20"/>
    </row>
    <row r="30" spans="1:11" ht="13.5" customHeight="1" x14ac:dyDescent="0.25">
      <c r="A30" s="115">
        <v>4</v>
      </c>
      <c r="B30" s="116"/>
      <c r="C30" s="117" t="s">
        <v>263</v>
      </c>
      <c r="D30" s="117"/>
      <c r="E30" s="117"/>
      <c r="F30" s="117"/>
      <c r="G30" s="117"/>
      <c r="H30" s="117"/>
      <c r="I30" s="117"/>
      <c r="J30" s="118"/>
      <c r="K30" s="119">
        <f>SUM(K33:K35)</f>
        <v>0</v>
      </c>
    </row>
    <row r="31" spans="1:11" x14ac:dyDescent="0.25">
      <c r="A31" s="233" t="s">
        <v>230</v>
      </c>
      <c r="B31" s="233" t="s">
        <v>276</v>
      </c>
      <c r="C31" s="232" t="s">
        <v>220</v>
      </c>
      <c r="D31" s="232" t="s">
        <v>37</v>
      </c>
      <c r="E31" s="239" t="s">
        <v>4</v>
      </c>
      <c r="F31" s="239"/>
      <c r="G31" s="239"/>
      <c r="H31" s="239"/>
      <c r="I31" s="235" t="s">
        <v>231</v>
      </c>
      <c r="J31" s="236"/>
      <c r="K31" s="234" t="s">
        <v>259</v>
      </c>
    </row>
    <row r="32" spans="1:11" x14ac:dyDescent="0.25">
      <c r="A32" s="242"/>
      <c r="B32" s="242"/>
      <c r="C32" s="243"/>
      <c r="D32" s="243"/>
      <c r="E32" s="1" t="s">
        <v>278</v>
      </c>
      <c r="F32" s="1" t="s">
        <v>277</v>
      </c>
      <c r="G32" s="1" t="s">
        <v>16</v>
      </c>
      <c r="H32" s="1" t="s">
        <v>8</v>
      </c>
      <c r="I32" s="244"/>
      <c r="J32" s="245"/>
      <c r="K32" s="241"/>
    </row>
    <row r="33" spans="1:11" x14ac:dyDescent="0.25">
      <c r="A33" s="124" t="str">
        <f>'Tabela 2 - Instalações e etc'!A3</f>
        <v>Imóveis</v>
      </c>
      <c r="B33" s="4" t="str">
        <f>'Tabela 2 - Instalações e etc'!B3</f>
        <v>B8951</v>
      </c>
      <c r="C33" s="4" t="str">
        <f>'Tabela 2 - Instalações e etc'!C3</f>
        <v>Comercial (2,32% do C.M.C.C. - SINAPI)</v>
      </c>
      <c r="D33" s="4" t="str">
        <f>'Tabela 2 - Instalações e etc'!D3</f>
        <v>R$/m² x mês</v>
      </c>
      <c r="E33" s="4">
        <v>18</v>
      </c>
      <c r="F33" s="4">
        <v>4.5</v>
      </c>
      <c r="G33" s="4">
        <v>1</v>
      </c>
      <c r="H33" s="4">
        <f>TRUNC(E33*F33*G33,4)</f>
        <v>81</v>
      </c>
      <c r="I33" s="4"/>
      <c r="J33" s="4"/>
      <c r="K33" s="125">
        <f>TRUNC(I33*H33,4)</f>
        <v>0</v>
      </c>
    </row>
    <row r="34" spans="1:11" ht="15" customHeight="1" x14ac:dyDescent="0.25">
      <c r="A34" s="25" t="str">
        <f>'Tabela 2 - Instalações e etc'!A5</f>
        <v>Mobiliário</v>
      </c>
      <c r="B34" s="68" t="str">
        <f>'Tabela 2 - Instalações e etc'!B5</f>
        <v>B8953</v>
      </c>
      <c r="C34" s="68" t="str">
        <f>'Tabela 2 - Instalações e etc'!C5</f>
        <v>Escritório</v>
      </c>
      <c r="D34" s="68" t="str">
        <f>'Tabela 2 - Instalações e etc'!D5</f>
        <v>R$ x ocupante/mês</v>
      </c>
      <c r="E34" s="68">
        <v>18</v>
      </c>
      <c r="F34" s="68"/>
      <c r="G34" s="68">
        <v>1</v>
      </c>
      <c r="H34" s="68">
        <f>TRUNC(E34*G34,4)</f>
        <v>18</v>
      </c>
      <c r="I34" s="68"/>
      <c r="J34" s="68"/>
      <c r="K34" s="126">
        <f t="shared" ref="K34:K35" si="2">TRUNC(I34*H34,4)</f>
        <v>0</v>
      </c>
    </row>
    <row r="35" spans="1:11" ht="25.5" customHeight="1" x14ac:dyDescent="0.25">
      <c r="A35" s="25" t="str">
        <f>'Tabela 2 - Instalações e etc'!A11</f>
        <v>Custos diversos</v>
      </c>
      <c r="B35" s="68" t="str">
        <f>'Tabela 2 - Instalações e etc'!B11</f>
        <v>B8959</v>
      </c>
      <c r="C35" s="68" t="str">
        <f>'Tabela 2 - Instalações e etc'!C11</f>
        <v>Escritório</v>
      </c>
      <c r="D35" s="68" t="str">
        <f>'Tabela 2 - Instalações e etc'!D11</f>
        <v>R$ x ocupante/mês</v>
      </c>
      <c r="E35" s="68">
        <v>18</v>
      </c>
      <c r="F35" s="68"/>
      <c r="G35" s="68">
        <v>1</v>
      </c>
      <c r="H35" s="68">
        <f t="shared" ref="H35" si="3">TRUNC(E35*G35,4)</f>
        <v>18</v>
      </c>
      <c r="I35" s="68"/>
      <c r="J35" s="68"/>
      <c r="K35" s="126">
        <f t="shared" si="2"/>
        <v>0</v>
      </c>
    </row>
    <row r="36" spans="1:11" ht="15" customHeight="1" x14ac:dyDescent="0.25">
      <c r="A36" s="229" t="s">
        <v>28</v>
      </c>
      <c r="B36" s="230"/>
      <c r="C36" s="230"/>
      <c r="D36" s="230"/>
      <c r="E36" s="230"/>
      <c r="F36" s="230"/>
      <c r="G36" s="230"/>
      <c r="H36" s="230"/>
      <c r="I36" s="230"/>
      <c r="J36" s="230"/>
      <c r="K36" s="107" t="e">
        <f>K6+K22+K26+K30+#REF!+#REF!</f>
        <v>#REF!</v>
      </c>
    </row>
    <row r="37" spans="1:11" x14ac:dyDescent="0.25">
      <c r="A37" s="231" t="s">
        <v>256</v>
      </c>
      <c r="B37" s="231"/>
      <c r="C37" s="63" t="e">
        <f>SUM(#REF!+#REF!+#REF!)</f>
        <v>#REF!</v>
      </c>
      <c r="D37" s="63" t="e">
        <f>SUM(#REF!+#REF!+#REF!)</f>
        <v>#REF!</v>
      </c>
    </row>
  </sheetData>
  <mergeCells count="29">
    <mergeCell ref="A37:B37"/>
    <mergeCell ref="A36:J36"/>
    <mergeCell ref="I31:J32"/>
    <mergeCell ref="K31:K32"/>
    <mergeCell ref="A31:A32"/>
    <mergeCell ref="B31:B32"/>
    <mergeCell ref="C31:C32"/>
    <mergeCell ref="D31:D32"/>
    <mergeCell ref="E31:H31"/>
    <mergeCell ref="H27:K27"/>
    <mergeCell ref="A23:A24"/>
    <mergeCell ref="B23:B24"/>
    <mergeCell ref="C23:C24"/>
    <mergeCell ref="D23:D24"/>
    <mergeCell ref="E23:G23"/>
    <mergeCell ref="H23:K23"/>
    <mergeCell ref="A27:A28"/>
    <mergeCell ref="B27:B28"/>
    <mergeCell ref="C27:C28"/>
    <mergeCell ref="D27:D28"/>
    <mergeCell ref="E27:G27"/>
    <mergeCell ref="A1:K1"/>
    <mergeCell ref="A2:K2"/>
    <mergeCell ref="A3:A4"/>
    <mergeCell ref="B3:B4"/>
    <mergeCell ref="C3:C4"/>
    <mergeCell ref="D3:D4"/>
    <mergeCell ref="E3:G3"/>
    <mergeCell ref="H3:K3"/>
  </mergeCells>
  <phoneticPr fontId="16" type="noConversion"/>
  <conditionalFormatting sqref="G7:G21 K7:K21">
    <cfRule type="expression" dxfId="69" priority="119">
      <formula>#REF!&gt;0</formula>
    </cfRule>
  </conditionalFormatting>
  <conditionalFormatting sqref="A7:F7 H7:J7">
    <cfRule type="expression" dxfId="68" priority="118">
      <formula>$E$7&gt;0</formula>
    </cfRule>
  </conditionalFormatting>
  <conditionalFormatting sqref="A16:F16 H16:J16">
    <cfRule type="expression" dxfId="67" priority="117">
      <formula>$E$16&gt;0</formula>
    </cfRule>
  </conditionalFormatting>
  <conditionalFormatting sqref="A8:F8 H8:J8">
    <cfRule type="expression" dxfId="66" priority="116">
      <formula>$E$8&gt;0</formula>
    </cfRule>
  </conditionalFormatting>
  <conditionalFormatting sqref="H9:J9">
    <cfRule type="expression" dxfId="65" priority="115">
      <formula>$E$9&gt;0</formula>
    </cfRule>
  </conditionalFormatting>
  <conditionalFormatting sqref="A9:F9">
    <cfRule type="expression" dxfId="64" priority="114">
      <formula>$E$9&gt;0</formula>
    </cfRule>
  </conditionalFormatting>
  <conditionalFormatting sqref="H10:J10 D11:D12">
    <cfRule type="expression" dxfId="63" priority="113">
      <formula>$E$10&gt;0</formula>
    </cfRule>
  </conditionalFormatting>
  <conditionalFormatting sqref="A10:F10">
    <cfRule type="expression" dxfId="62" priority="112">
      <formula>$E$10&gt;0</formula>
    </cfRule>
  </conditionalFormatting>
  <conditionalFormatting sqref="A11:C11 H11:J11 E11:F11">
    <cfRule type="expression" dxfId="61" priority="111">
      <formula>$E$11&gt;0</formula>
    </cfRule>
  </conditionalFormatting>
  <conditionalFormatting sqref="A12:C12 H12:J12 E12:F12">
    <cfRule type="expression" dxfId="60" priority="110">
      <formula>$E$12&gt;0</formula>
    </cfRule>
  </conditionalFormatting>
  <conditionalFormatting sqref="H13:J13">
    <cfRule type="expression" dxfId="59" priority="109">
      <formula>$E$13&gt;0</formula>
    </cfRule>
  </conditionalFormatting>
  <conditionalFormatting sqref="A13:F13">
    <cfRule type="expression" dxfId="58" priority="108">
      <formula>$E$13&gt;0</formula>
    </cfRule>
  </conditionalFormatting>
  <conditionalFormatting sqref="A14:F14 H14:J14">
    <cfRule type="expression" dxfId="57" priority="107">
      <formula>$E$14&gt;0</formula>
    </cfRule>
  </conditionalFormatting>
  <conditionalFormatting sqref="A15:F15 H15:J15">
    <cfRule type="expression" dxfId="56" priority="106">
      <formula>$E$15&gt;0</formula>
    </cfRule>
  </conditionalFormatting>
  <conditionalFormatting sqref="E17:F17 H17:J17">
    <cfRule type="expression" dxfId="55" priority="104">
      <formula>$E$17&gt;0</formula>
    </cfRule>
  </conditionalFormatting>
  <conditionalFormatting sqref="B7:B17">
    <cfRule type="expression" dxfId="54" priority="103">
      <formula>#REF!&gt;0</formula>
    </cfRule>
  </conditionalFormatting>
  <conditionalFormatting sqref="A17:C17">
    <cfRule type="expression" dxfId="53" priority="102">
      <formula>$E$17&gt;0</formula>
    </cfRule>
  </conditionalFormatting>
  <conditionalFormatting sqref="A18:F18 D17 H18:J18">
    <cfRule type="expression" dxfId="52" priority="101">
      <formula>$E$18&gt;0</formula>
    </cfRule>
  </conditionalFormatting>
  <conditionalFormatting sqref="H19:J19">
    <cfRule type="expression" dxfId="51" priority="100">
      <formula>$E$19&gt;0</formula>
    </cfRule>
  </conditionalFormatting>
  <conditionalFormatting sqref="H20:J20">
    <cfRule type="expression" dxfId="50" priority="99">
      <formula>$E$20&gt;0</formula>
    </cfRule>
  </conditionalFormatting>
  <conditionalFormatting sqref="H21:J21">
    <cfRule type="expression" dxfId="49" priority="98">
      <formula>$E$21&gt;0</formula>
    </cfRule>
  </conditionalFormatting>
  <conditionalFormatting sqref="A19:F19">
    <cfRule type="expression" dxfId="48" priority="97">
      <formula>$E$19&gt;0</formula>
    </cfRule>
  </conditionalFormatting>
  <conditionalFormatting sqref="A20:F20">
    <cfRule type="expression" dxfId="47" priority="96">
      <formula>$E$20&gt;0</formula>
    </cfRule>
  </conditionalFormatting>
  <conditionalFormatting sqref="A21:E21">
    <cfRule type="expression" dxfId="46" priority="95">
      <formula>$E$21&gt;0</formula>
    </cfRule>
  </conditionalFormatting>
  <conditionalFormatting sqref="A25:E25 G25:K25">
    <cfRule type="expression" dxfId="45" priority="92">
      <formula>$E$25&gt;0</formula>
    </cfRule>
  </conditionalFormatting>
  <conditionalFormatting sqref="B29">
    <cfRule type="expression" dxfId="44" priority="89">
      <formula>#REF!&gt;0</formula>
    </cfRule>
  </conditionalFormatting>
  <conditionalFormatting sqref="A29">
    <cfRule type="expression" dxfId="43" priority="88">
      <formula>#REF!&gt;0</formula>
    </cfRule>
  </conditionalFormatting>
  <conditionalFormatting sqref="C29">
    <cfRule type="expression" dxfId="42" priority="87">
      <formula>#REF!&gt;0</formula>
    </cfRule>
  </conditionalFormatting>
  <conditionalFormatting sqref="F21">
    <cfRule type="expression" dxfId="41" priority="63">
      <formula>$E$8&gt;0</formula>
    </cfRule>
  </conditionalFormatting>
  <conditionalFormatting sqref="F25">
    <cfRule type="expression" dxfId="40" priority="60">
      <formula>$E$8&gt;0</formula>
    </cfRule>
  </conditionalFormatting>
  <conditionalFormatting sqref="A34:K34">
    <cfRule type="expression" dxfId="39" priority="49">
      <formula>$E$34&gt;0</formula>
    </cfRule>
  </conditionalFormatting>
  <conditionalFormatting sqref="A35:K35">
    <cfRule type="expression" dxfId="38" priority="47">
      <formula>$E$35&gt;0</formula>
    </cfRule>
  </conditionalFormatting>
  <conditionalFormatting sqref="E29:K29">
    <cfRule type="expression" dxfId="37" priority="36">
      <formula>#REF!&gt;0</formula>
    </cfRule>
  </conditionalFormatting>
  <conditionalFormatting sqref="D29">
    <cfRule type="expression" dxfId="36" priority="35">
      <formula>#REF!&gt;0</formula>
    </cfRule>
  </conditionalFormatting>
  <conditionalFormatting sqref="H16:J16 A16:F16">
    <cfRule type="expression" dxfId="35" priority="195">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8EDAF-0A98-4299-ACF8-9AA845ADE228}">
  <sheetPr codeName="Planilha37"/>
  <dimension ref="A1:K9"/>
  <sheetViews>
    <sheetView workbookViewId="0">
      <selection activeCell="H7" sqref="H7:J7"/>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328</v>
      </c>
      <c r="B1" s="223"/>
      <c r="C1" s="223"/>
      <c r="D1" s="223"/>
      <c r="E1" s="223"/>
      <c r="F1" s="223"/>
      <c r="G1" s="223"/>
      <c r="H1" s="223"/>
      <c r="I1" s="223"/>
      <c r="J1" s="223"/>
      <c r="K1" s="224"/>
    </row>
    <row r="2" spans="1:11" x14ac:dyDescent="0.25">
      <c r="A2" s="222" t="s">
        <v>329</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SUM(K7:K7)</f>
        <v>0</v>
      </c>
    </row>
    <row r="7" spans="1:11" x14ac:dyDescent="0.25">
      <c r="A7" s="81"/>
      <c r="B7" s="70" t="str">
        <f>Sheet1!A43</f>
        <v>P8060</v>
      </c>
      <c r="C7" s="69" t="str">
        <f>Sheet1!B43</f>
        <v>Engenheiro consultor especial</v>
      </c>
      <c r="D7" s="70" t="str">
        <f>Sheet1!C43</f>
        <v>mês</v>
      </c>
      <c r="E7" s="71">
        <v>1</v>
      </c>
      <c r="F7" s="72">
        <f>TRUNC(8/176,4)</f>
        <v>4.5400000000000003E-2</v>
      </c>
      <c r="G7" s="64">
        <f t="shared" ref="G7" si="0">TRUNC(E7*F7,4)</f>
        <v>4.5400000000000003E-2</v>
      </c>
      <c r="H7" s="65"/>
      <c r="I7" s="65"/>
      <c r="J7" s="95"/>
      <c r="K7" s="66">
        <f t="shared" ref="K7" si="1">TRUNC(G7*J7,4)</f>
        <v>0</v>
      </c>
    </row>
    <row r="8" spans="1:11" ht="15" customHeight="1" x14ac:dyDescent="0.25">
      <c r="A8" s="229" t="s">
        <v>28</v>
      </c>
      <c r="B8" s="230"/>
      <c r="C8" s="230"/>
      <c r="D8" s="230"/>
      <c r="E8" s="230"/>
      <c r="F8" s="230"/>
      <c r="G8" s="230"/>
      <c r="H8" s="230"/>
      <c r="I8" s="230"/>
      <c r="J8" s="230"/>
      <c r="K8" s="107" t="e">
        <f>K6+#REF!+#REF!+#REF!+#REF!+#REF!</f>
        <v>#REF!</v>
      </c>
    </row>
    <row r="9" spans="1:11" x14ac:dyDescent="0.25">
      <c r="A9" s="231" t="s">
        <v>256</v>
      </c>
      <c r="B9" s="231"/>
      <c r="C9" s="63" t="e">
        <f>SUM(#REF!+#REF!+#REF!)</f>
        <v>#REF!</v>
      </c>
      <c r="D9" s="63" t="e">
        <f>SUM(#REF!+#REF!+#REF!)</f>
        <v>#REF!</v>
      </c>
    </row>
  </sheetData>
  <mergeCells count="10">
    <mergeCell ref="A9:B9"/>
    <mergeCell ref="A8:J8"/>
    <mergeCell ref="A1:K1"/>
    <mergeCell ref="A2:K2"/>
    <mergeCell ref="A3:A4"/>
    <mergeCell ref="B3:B4"/>
    <mergeCell ref="C3:C4"/>
    <mergeCell ref="D3:D4"/>
    <mergeCell ref="E3:G3"/>
    <mergeCell ref="H3:K3"/>
  </mergeCells>
  <phoneticPr fontId="16" type="noConversion"/>
  <conditionalFormatting sqref="H7:J7">
    <cfRule type="expression" dxfId="34" priority="119">
      <formula>$E$7&gt;0</formula>
    </cfRule>
  </conditionalFormatting>
  <conditionalFormatting sqref="A7:F7">
    <cfRule type="expression" dxfId="33" priority="100">
      <formula>$E$7&gt;0</formula>
    </cfRule>
  </conditionalFormatting>
  <conditionalFormatting sqref="G7 K7">
    <cfRule type="expression" dxfId="32" priority="196">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94BC-A159-4CEE-9155-5822FEB0CE5B}">
  <sheetPr codeName="Planilha31"/>
  <dimension ref="A1:AA87"/>
  <sheetViews>
    <sheetView zoomScale="115" zoomScaleNormal="115" workbookViewId="0">
      <selection activeCell="D3" sqref="D3:Y86"/>
    </sheetView>
  </sheetViews>
  <sheetFormatPr defaultColWidth="9.140625" defaultRowHeight="12.75" x14ac:dyDescent="0.2"/>
  <cols>
    <col min="1" max="1" width="15.5703125" style="42" customWidth="1"/>
    <col min="2" max="2" width="34.7109375" style="43" customWidth="1"/>
    <col min="3" max="3" width="7.140625" style="43" customWidth="1"/>
    <col min="4" max="4" width="9.140625" style="43"/>
    <col min="5" max="5" width="8.42578125" style="43" customWidth="1"/>
    <col min="6" max="8" width="9.140625" style="43"/>
    <col min="9" max="9" width="7.7109375" style="43" customWidth="1"/>
    <col min="10" max="10" width="7.140625" style="43" customWidth="1"/>
    <col min="11" max="11" width="11.28515625" style="43" customWidth="1"/>
    <col min="12" max="12" width="5" style="43" customWidth="1"/>
    <col min="13" max="16" width="9.140625" style="43"/>
    <col min="17" max="17" width="5.28515625" style="43" customWidth="1"/>
    <col min="18" max="18" width="5.7109375" style="43" customWidth="1"/>
    <col min="19" max="19" width="5.85546875" style="43" customWidth="1"/>
    <col min="20" max="20" width="10.28515625" style="43" customWidth="1"/>
    <col min="21" max="21" width="7.5703125" style="43" customWidth="1"/>
    <col min="22" max="22" width="10" style="43" customWidth="1"/>
    <col min="23" max="23" width="7.140625" style="43" customWidth="1"/>
    <col min="24" max="24" width="9.140625" style="43"/>
    <col min="25" max="25" width="11.85546875" style="43" customWidth="1"/>
    <col min="26" max="16384" width="9.140625" style="43"/>
  </cols>
  <sheetData>
    <row r="1" spans="1:27" s="35" customFormat="1" ht="23.25" customHeight="1" x14ac:dyDescent="0.2">
      <c r="A1" s="254" t="s">
        <v>30</v>
      </c>
      <c r="B1" s="254"/>
      <c r="C1" s="254"/>
      <c r="D1" s="254"/>
      <c r="E1" s="254"/>
      <c r="F1" s="255"/>
      <c r="G1" s="256" t="s">
        <v>31</v>
      </c>
      <c r="H1" s="257"/>
      <c r="I1" s="257"/>
      <c r="J1" s="257"/>
      <c r="K1" s="257"/>
      <c r="L1" s="257"/>
      <c r="M1" s="257"/>
      <c r="N1" s="257"/>
      <c r="O1" s="257"/>
      <c r="P1" s="258"/>
      <c r="Q1" s="259" t="s">
        <v>32</v>
      </c>
      <c r="R1" s="259"/>
      <c r="S1" s="259"/>
      <c r="T1" s="259"/>
      <c r="U1" s="259"/>
      <c r="V1" s="259"/>
      <c r="W1" s="47" t="s">
        <v>33</v>
      </c>
      <c r="X1" s="47"/>
      <c r="Y1" s="47" t="s">
        <v>34</v>
      </c>
      <c r="AA1" s="35" t="s">
        <v>37</v>
      </c>
    </row>
    <row r="2" spans="1:27" s="35" customFormat="1" ht="12.75" customHeight="1" x14ac:dyDescent="0.2">
      <c r="A2" s="46" t="s">
        <v>35</v>
      </c>
      <c r="B2" s="45" t="s">
        <v>36</v>
      </c>
      <c r="C2" s="45" t="s">
        <v>37</v>
      </c>
      <c r="D2" s="36" t="s">
        <v>38</v>
      </c>
      <c r="E2" s="45" t="s">
        <v>199</v>
      </c>
      <c r="F2" s="45" t="s">
        <v>200</v>
      </c>
      <c r="G2" s="45" t="s">
        <v>201</v>
      </c>
      <c r="H2" s="45" t="s">
        <v>202</v>
      </c>
      <c r="I2" s="45" t="s">
        <v>203</v>
      </c>
      <c r="J2" s="45" t="s">
        <v>204</v>
      </c>
      <c r="K2" s="45" t="s">
        <v>205</v>
      </c>
      <c r="L2" s="45" t="s">
        <v>206</v>
      </c>
      <c r="M2" s="45" t="s">
        <v>207</v>
      </c>
      <c r="N2" s="45" t="s">
        <v>208</v>
      </c>
      <c r="O2" s="45" t="s">
        <v>209</v>
      </c>
      <c r="P2" s="45" t="s">
        <v>210</v>
      </c>
      <c r="Q2" s="45" t="s">
        <v>211</v>
      </c>
      <c r="R2" s="45" t="s">
        <v>212</v>
      </c>
      <c r="S2" s="45" t="s">
        <v>213</v>
      </c>
      <c r="T2" s="45" t="s">
        <v>214</v>
      </c>
      <c r="U2" s="45" t="s">
        <v>215</v>
      </c>
      <c r="V2" s="45" t="s">
        <v>216</v>
      </c>
      <c r="W2" s="37" t="s">
        <v>39</v>
      </c>
      <c r="X2" s="37" t="s">
        <v>40</v>
      </c>
      <c r="Y2" s="37" t="s">
        <v>40</v>
      </c>
    </row>
    <row r="3" spans="1:27" s="41" customFormat="1" ht="12" x14ac:dyDescent="0.2">
      <c r="A3" s="38" t="s">
        <v>41</v>
      </c>
      <c r="B3" s="39" t="s">
        <v>42</v>
      </c>
      <c r="C3" s="39" t="s">
        <v>16</v>
      </c>
      <c r="D3" s="39"/>
      <c r="E3" s="39"/>
      <c r="F3" s="39"/>
      <c r="G3" s="39"/>
      <c r="H3" s="39"/>
      <c r="I3" s="39"/>
      <c r="J3" s="39"/>
      <c r="K3" s="39"/>
      <c r="L3" s="40"/>
      <c r="M3" s="40"/>
      <c r="N3" s="39"/>
      <c r="O3" s="39"/>
      <c r="P3" s="39"/>
      <c r="Q3" s="39"/>
      <c r="R3" s="39"/>
      <c r="S3" s="39"/>
      <c r="T3" s="39"/>
      <c r="U3" s="39"/>
      <c r="V3" s="39"/>
      <c r="W3" s="39"/>
      <c r="X3" s="39"/>
      <c r="Y3" s="39"/>
    </row>
    <row r="4" spans="1:27" s="41" customFormat="1" ht="12" x14ac:dyDescent="0.2">
      <c r="A4" s="38" t="s">
        <v>43</v>
      </c>
      <c r="B4" s="39" t="s">
        <v>44</v>
      </c>
      <c r="C4" s="39" t="s">
        <v>16</v>
      </c>
      <c r="D4" s="39"/>
      <c r="E4" s="39"/>
      <c r="F4" s="39"/>
      <c r="G4" s="39"/>
      <c r="H4" s="39"/>
      <c r="I4" s="39"/>
      <c r="J4" s="39"/>
      <c r="K4" s="39"/>
      <c r="L4" s="39"/>
      <c r="M4" s="40"/>
      <c r="N4" s="39"/>
      <c r="O4" s="39"/>
      <c r="P4" s="39"/>
      <c r="Q4" s="39"/>
      <c r="R4" s="39"/>
      <c r="S4" s="39"/>
      <c r="T4" s="39"/>
      <c r="U4" s="39"/>
      <c r="V4" s="39"/>
      <c r="W4" s="39"/>
      <c r="X4" s="39"/>
      <c r="Y4" s="39"/>
    </row>
    <row r="5" spans="1:27" s="41" customFormat="1" ht="12" x14ac:dyDescent="0.2">
      <c r="A5" s="38" t="s">
        <v>45</v>
      </c>
      <c r="B5" s="39" t="s">
        <v>46</v>
      </c>
      <c r="C5" s="39" t="s">
        <v>16</v>
      </c>
      <c r="D5" s="39"/>
      <c r="E5" s="39"/>
      <c r="F5" s="39"/>
      <c r="G5" s="39"/>
      <c r="H5" s="39"/>
      <c r="I5" s="39"/>
      <c r="J5" s="39"/>
      <c r="K5" s="39"/>
      <c r="L5" s="39"/>
      <c r="M5" s="39"/>
      <c r="N5" s="39"/>
      <c r="O5" s="39"/>
      <c r="P5" s="39"/>
      <c r="Q5" s="39"/>
      <c r="R5" s="39"/>
      <c r="S5" s="39"/>
      <c r="T5" s="39"/>
      <c r="U5" s="39"/>
      <c r="V5" s="39"/>
      <c r="W5" s="39"/>
      <c r="X5" s="39"/>
      <c r="Y5" s="39"/>
    </row>
    <row r="6" spans="1:27" s="41" customFormat="1" ht="12" x14ac:dyDescent="0.2">
      <c r="A6" s="38" t="s">
        <v>47</v>
      </c>
      <c r="B6" s="39" t="s">
        <v>48</v>
      </c>
      <c r="C6" s="39" t="s">
        <v>16</v>
      </c>
      <c r="D6" s="39"/>
      <c r="E6" s="39"/>
      <c r="F6" s="39"/>
      <c r="G6" s="39"/>
      <c r="H6" s="39"/>
      <c r="I6" s="39"/>
      <c r="J6" s="39"/>
      <c r="K6" s="39"/>
      <c r="L6" s="39"/>
      <c r="M6" s="39"/>
      <c r="N6" s="39"/>
      <c r="O6" s="39"/>
      <c r="P6" s="39"/>
      <c r="Q6" s="39"/>
      <c r="R6" s="39"/>
      <c r="S6" s="39"/>
      <c r="T6" s="39"/>
      <c r="U6" s="39"/>
      <c r="V6" s="39"/>
      <c r="W6" s="39"/>
      <c r="X6" s="39"/>
      <c r="Y6" s="39"/>
    </row>
    <row r="7" spans="1:27" s="41" customFormat="1" ht="12" x14ac:dyDescent="0.2">
      <c r="A7" s="38" t="s">
        <v>49</v>
      </c>
      <c r="B7" s="39" t="s">
        <v>50</v>
      </c>
      <c r="C7" s="39" t="s">
        <v>16</v>
      </c>
      <c r="D7" s="39"/>
      <c r="E7" s="39"/>
      <c r="F7" s="39"/>
      <c r="G7" s="39"/>
      <c r="H7" s="39"/>
      <c r="I7" s="40"/>
      <c r="J7" s="40"/>
      <c r="K7" s="40"/>
      <c r="L7" s="40"/>
      <c r="M7" s="40"/>
      <c r="N7" s="40"/>
      <c r="O7" s="39"/>
      <c r="P7" s="39"/>
      <c r="Q7" s="40"/>
      <c r="R7" s="40"/>
      <c r="S7" s="39"/>
      <c r="T7" s="39"/>
      <c r="U7" s="39"/>
      <c r="V7" s="39"/>
      <c r="W7" s="39"/>
      <c r="X7" s="39"/>
      <c r="Y7" s="39"/>
    </row>
    <row r="8" spans="1:27" s="41" customFormat="1" ht="12" x14ac:dyDescent="0.2">
      <c r="A8" s="38" t="s">
        <v>51</v>
      </c>
      <c r="B8" s="39" t="s">
        <v>52</v>
      </c>
      <c r="C8" s="39" t="s">
        <v>16</v>
      </c>
      <c r="D8" s="39"/>
      <c r="E8" s="39"/>
      <c r="F8" s="39"/>
      <c r="G8" s="39"/>
      <c r="H8" s="39"/>
      <c r="I8" s="39"/>
      <c r="J8" s="39"/>
      <c r="K8" s="39"/>
      <c r="L8" s="39"/>
      <c r="M8" s="39"/>
      <c r="N8" s="39"/>
      <c r="O8" s="39"/>
      <c r="P8" s="39"/>
      <c r="Q8" s="39"/>
      <c r="R8" s="39"/>
      <c r="S8" s="39"/>
      <c r="T8" s="39"/>
      <c r="U8" s="39"/>
      <c r="V8" s="39"/>
      <c r="W8" s="39"/>
      <c r="X8" s="39"/>
      <c r="Y8" s="39"/>
    </row>
    <row r="9" spans="1:27" s="41" customFormat="1" ht="12" x14ac:dyDescent="0.2">
      <c r="A9" s="38" t="s">
        <v>53</v>
      </c>
      <c r="B9" s="39" t="s">
        <v>54</v>
      </c>
      <c r="C9" s="39" t="s">
        <v>16</v>
      </c>
      <c r="D9" s="39"/>
      <c r="E9" s="39"/>
      <c r="F9" s="39"/>
      <c r="G9" s="39"/>
      <c r="H9" s="39"/>
      <c r="I9" s="39"/>
      <c r="J9" s="39"/>
      <c r="K9" s="39"/>
      <c r="L9" s="39"/>
      <c r="M9" s="39"/>
      <c r="N9" s="39"/>
      <c r="O9" s="39"/>
      <c r="P9" s="39"/>
      <c r="Q9" s="39"/>
      <c r="R9" s="39"/>
      <c r="S9" s="39"/>
      <c r="T9" s="39"/>
      <c r="U9" s="39"/>
      <c r="V9" s="39"/>
      <c r="W9" s="39"/>
      <c r="X9" s="39"/>
      <c r="Y9" s="39"/>
    </row>
    <row r="10" spans="1:27" s="41" customFormat="1" ht="12" x14ac:dyDescent="0.2">
      <c r="A10" s="38" t="s">
        <v>55</v>
      </c>
      <c r="B10" s="39" t="s">
        <v>56</v>
      </c>
      <c r="C10" s="39" t="s">
        <v>16</v>
      </c>
      <c r="D10" s="39"/>
      <c r="E10" s="39"/>
      <c r="F10" s="39"/>
      <c r="G10" s="39"/>
      <c r="H10" s="39"/>
      <c r="I10" s="39"/>
      <c r="J10" s="39"/>
      <c r="K10" s="40"/>
      <c r="L10" s="40"/>
      <c r="M10" s="40"/>
      <c r="N10" s="40"/>
      <c r="O10" s="39"/>
      <c r="P10" s="39"/>
      <c r="Q10" s="40"/>
      <c r="R10" s="40"/>
      <c r="S10" s="39"/>
      <c r="T10" s="39"/>
      <c r="U10" s="39"/>
      <c r="V10" s="39"/>
      <c r="W10" s="39"/>
      <c r="X10" s="39"/>
      <c r="Y10" s="39"/>
    </row>
    <row r="11" spans="1:27" s="41" customFormat="1" ht="12" x14ac:dyDescent="0.2">
      <c r="A11" s="38" t="s">
        <v>57</v>
      </c>
      <c r="B11" s="39" t="s">
        <v>58</v>
      </c>
      <c r="C11" s="39" t="s">
        <v>16</v>
      </c>
      <c r="D11" s="39"/>
      <c r="E11" s="39"/>
      <c r="F11" s="39"/>
      <c r="G11" s="39"/>
      <c r="H11" s="39"/>
      <c r="I11" s="39"/>
      <c r="J11" s="39"/>
      <c r="K11" s="39"/>
      <c r="L11" s="40"/>
      <c r="M11" s="39"/>
      <c r="N11" s="39"/>
      <c r="O11" s="39"/>
      <c r="P11" s="39"/>
      <c r="Q11" s="39"/>
      <c r="R11" s="39"/>
      <c r="S11" s="39"/>
      <c r="T11" s="39"/>
      <c r="U11" s="39"/>
      <c r="V11" s="39"/>
      <c r="W11" s="39"/>
      <c r="X11" s="39"/>
      <c r="Y11" s="39"/>
    </row>
    <row r="12" spans="1:27" s="41" customFormat="1" ht="12" x14ac:dyDescent="0.2">
      <c r="A12" s="38" t="s">
        <v>59</v>
      </c>
      <c r="B12" s="39" t="s">
        <v>60</v>
      </c>
      <c r="C12" s="39" t="s">
        <v>16</v>
      </c>
      <c r="D12" s="39"/>
      <c r="E12" s="39"/>
      <c r="F12" s="39"/>
      <c r="G12" s="39"/>
      <c r="H12" s="39"/>
      <c r="I12" s="39"/>
      <c r="J12" s="39"/>
      <c r="K12" s="39"/>
      <c r="L12" s="39"/>
      <c r="M12" s="39"/>
      <c r="N12" s="39"/>
      <c r="O12" s="39"/>
      <c r="P12" s="39"/>
      <c r="Q12" s="39"/>
      <c r="R12" s="39"/>
      <c r="S12" s="39"/>
      <c r="T12" s="39"/>
      <c r="U12" s="39"/>
      <c r="V12" s="39"/>
      <c r="W12" s="39"/>
      <c r="X12" s="39"/>
      <c r="Y12" s="39"/>
    </row>
    <row r="13" spans="1:27" s="41" customFormat="1" ht="12" x14ac:dyDescent="0.2">
      <c r="A13" s="38" t="s">
        <v>61</v>
      </c>
      <c r="B13" s="39" t="s">
        <v>62</v>
      </c>
      <c r="C13" s="39" t="s">
        <v>16</v>
      </c>
      <c r="D13" s="39"/>
      <c r="E13" s="39"/>
      <c r="F13" s="39"/>
      <c r="G13" s="39"/>
      <c r="H13" s="39"/>
      <c r="I13" s="39"/>
      <c r="J13" s="39"/>
      <c r="K13" s="39"/>
      <c r="L13" s="40"/>
      <c r="M13" s="39"/>
      <c r="N13" s="39"/>
      <c r="O13" s="39"/>
      <c r="P13" s="39"/>
      <c r="Q13" s="39"/>
      <c r="R13" s="39"/>
      <c r="S13" s="39"/>
      <c r="T13" s="39"/>
      <c r="U13" s="39"/>
      <c r="V13" s="39"/>
      <c r="W13" s="39"/>
      <c r="X13" s="39"/>
      <c r="Y13" s="39"/>
    </row>
    <row r="14" spans="1:27" s="41" customFormat="1" ht="12" x14ac:dyDescent="0.2">
      <c r="A14" s="38" t="s">
        <v>63</v>
      </c>
      <c r="B14" s="39" t="s">
        <v>64</v>
      </c>
      <c r="C14" s="39" t="s">
        <v>16</v>
      </c>
      <c r="D14" s="39"/>
      <c r="E14" s="39"/>
      <c r="F14" s="39"/>
      <c r="G14" s="39"/>
      <c r="H14" s="39"/>
      <c r="I14" s="39"/>
      <c r="J14" s="39"/>
      <c r="K14" s="39"/>
      <c r="L14" s="40"/>
      <c r="M14" s="39"/>
      <c r="N14" s="39"/>
      <c r="O14" s="39"/>
      <c r="P14" s="39"/>
      <c r="Q14" s="39"/>
      <c r="R14" s="39"/>
      <c r="S14" s="39"/>
      <c r="T14" s="39"/>
      <c r="U14" s="39"/>
      <c r="V14" s="39"/>
      <c r="W14" s="39"/>
      <c r="X14" s="39"/>
      <c r="Y14" s="39"/>
    </row>
    <row r="15" spans="1:27" s="41" customFormat="1" ht="12" x14ac:dyDescent="0.2">
      <c r="A15" s="38" t="s">
        <v>65</v>
      </c>
      <c r="B15" s="39" t="s">
        <v>66</v>
      </c>
      <c r="C15" s="39" t="s">
        <v>16</v>
      </c>
      <c r="D15" s="39"/>
      <c r="E15" s="39"/>
      <c r="F15" s="39"/>
      <c r="G15" s="39"/>
      <c r="H15" s="39"/>
      <c r="I15" s="39"/>
      <c r="J15" s="39"/>
      <c r="K15" s="39"/>
      <c r="L15" s="39"/>
      <c r="M15" s="39"/>
      <c r="N15" s="39"/>
      <c r="O15" s="39"/>
      <c r="P15" s="39"/>
      <c r="Q15" s="40"/>
      <c r="R15" s="40"/>
      <c r="S15" s="39"/>
      <c r="T15" s="39"/>
      <c r="U15" s="39"/>
      <c r="V15" s="39"/>
      <c r="W15" s="39"/>
      <c r="X15" s="39"/>
      <c r="Y15" s="39"/>
    </row>
    <row r="16" spans="1:27" s="41" customFormat="1" ht="12" x14ac:dyDescent="0.2">
      <c r="A16" s="38" t="s">
        <v>67</v>
      </c>
      <c r="B16" s="39" t="s">
        <v>68</v>
      </c>
      <c r="C16" s="39" t="s">
        <v>16</v>
      </c>
      <c r="D16" s="39"/>
      <c r="E16" s="39"/>
      <c r="F16" s="39"/>
      <c r="G16" s="39"/>
      <c r="H16" s="39"/>
      <c r="I16" s="39"/>
      <c r="J16" s="39"/>
      <c r="K16" s="39"/>
      <c r="L16" s="39"/>
      <c r="M16" s="39"/>
      <c r="N16" s="39"/>
      <c r="O16" s="39"/>
      <c r="P16" s="39"/>
      <c r="Q16" s="39"/>
      <c r="R16" s="39"/>
      <c r="S16" s="39"/>
      <c r="T16" s="39"/>
      <c r="U16" s="39"/>
      <c r="V16" s="39"/>
      <c r="W16" s="39"/>
      <c r="X16" s="39"/>
      <c r="Y16" s="39"/>
    </row>
    <row r="17" spans="1:25" s="41" customFormat="1" ht="12" x14ac:dyDescent="0.2">
      <c r="A17" s="38" t="s">
        <v>69</v>
      </c>
      <c r="B17" s="39" t="s">
        <v>70</v>
      </c>
      <c r="C17" s="39" t="s">
        <v>16</v>
      </c>
      <c r="D17" s="39"/>
      <c r="E17" s="39"/>
      <c r="F17" s="39"/>
      <c r="G17" s="39"/>
      <c r="H17" s="39"/>
      <c r="I17" s="39"/>
      <c r="J17" s="39"/>
      <c r="K17" s="39"/>
      <c r="L17" s="39"/>
      <c r="M17" s="39"/>
      <c r="N17" s="39"/>
      <c r="O17" s="39"/>
      <c r="P17" s="39"/>
      <c r="Q17" s="39"/>
      <c r="R17" s="39"/>
      <c r="S17" s="39"/>
      <c r="T17" s="39"/>
      <c r="U17" s="39"/>
      <c r="V17" s="39"/>
      <c r="W17" s="39"/>
      <c r="X17" s="39"/>
      <c r="Y17" s="39"/>
    </row>
    <row r="18" spans="1:25" s="41" customFormat="1" ht="12" x14ac:dyDescent="0.2">
      <c r="A18" s="38" t="s">
        <v>71</v>
      </c>
      <c r="B18" s="39" t="s">
        <v>72</v>
      </c>
      <c r="C18" s="39" t="s">
        <v>16</v>
      </c>
      <c r="D18" s="39"/>
      <c r="E18" s="39"/>
      <c r="F18" s="39"/>
      <c r="G18" s="39"/>
      <c r="H18" s="39"/>
      <c r="I18" s="39"/>
      <c r="J18" s="39"/>
      <c r="K18" s="39"/>
      <c r="L18" s="39"/>
      <c r="M18" s="39"/>
      <c r="N18" s="39"/>
      <c r="O18" s="39"/>
      <c r="P18" s="39"/>
      <c r="Q18" s="40"/>
      <c r="R18" s="40"/>
      <c r="S18" s="39"/>
      <c r="T18" s="39"/>
      <c r="U18" s="39"/>
      <c r="V18" s="39"/>
      <c r="W18" s="39"/>
      <c r="X18" s="39"/>
      <c r="Y18" s="39"/>
    </row>
    <row r="19" spans="1:25" s="41" customFormat="1" ht="12" x14ac:dyDescent="0.2">
      <c r="A19" s="38" t="s">
        <v>73</v>
      </c>
      <c r="B19" s="39" t="s">
        <v>74</v>
      </c>
      <c r="C19" s="39" t="s">
        <v>16</v>
      </c>
      <c r="D19" s="39"/>
      <c r="E19" s="39"/>
      <c r="F19" s="39"/>
      <c r="G19" s="39"/>
      <c r="H19" s="39"/>
      <c r="I19" s="39"/>
      <c r="J19" s="39"/>
      <c r="K19" s="39"/>
      <c r="L19" s="39"/>
      <c r="M19" s="39"/>
      <c r="N19" s="39"/>
      <c r="O19" s="39"/>
      <c r="P19" s="39"/>
      <c r="Q19" s="39"/>
      <c r="R19" s="39"/>
      <c r="S19" s="39"/>
      <c r="T19" s="39"/>
      <c r="U19" s="39"/>
      <c r="V19" s="39"/>
      <c r="W19" s="39"/>
      <c r="X19" s="39"/>
      <c r="Y19" s="39"/>
    </row>
    <row r="20" spans="1:25" s="41" customFormat="1" ht="12" x14ac:dyDescent="0.2">
      <c r="A20" s="38" t="s">
        <v>75</v>
      </c>
      <c r="B20" s="39" t="s">
        <v>76</v>
      </c>
      <c r="C20" s="39" t="s">
        <v>16</v>
      </c>
      <c r="D20" s="39"/>
      <c r="E20" s="39"/>
      <c r="F20" s="39"/>
      <c r="G20" s="39"/>
      <c r="H20" s="39"/>
      <c r="I20" s="39"/>
      <c r="J20" s="39"/>
      <c r="K20" s="39"/>
      <c r="L20" s="39"/>
      <c r="M20" s="39"/>
      <c r="N20" s="39"/>
      <c r="O20" s="39"/>
      <c r="P20" s="39"/>
      <c r="Q20" s="39"/>
      <c r="R20" s="39"/>
      <c r="S20" s="39"/>
      <c r="T20" s="39"/>
      <c r="U20" s="39"/>
      <c r="V20" s="39"/>
      <c r="W20" s="39"/>
      <c r="X20" s="39"/>
      <c r="Y20" s="39"/>
    </row>
    <row r="21" spans="1:25" s="41" customFormat="1" ht="12" x14ac:dyDescent="0.2">
      <c r="A21" s="38" t="s">
        <v>77</v>
      </c>
      <c r="B21" s="39" t="s">
        <v>78</v>
      </c>
      <c r="C21" s="39" t="s">
        <v>16</v>
      </c>
      <c r="D21" s="39"/>
      <c r="E21" s="39"/>
      <c r="F21" s="39"/>
      <c r="G21" s="39"/>
      <c r="H21" s="39"/>
      <c r="I21" s="39"/>
      <c r="J21" s="39"/>
      <c r="K21" s="39"/>
      <c r="L21" s="39"/>
      <c r="M21" s="39"/>
      <c r="N21" s="39"/>
      <c r="O21" s="39"/>
      <c r="P21" s="39"/>
      <c r="Q21" s="39"/>
      <c r="R21" s="39"/>
      <c r="S21" s="39"/>
      <c r="T21" s="39"/>
      <c r="U21" s="39"/>
      <c r="V21" s="39"/>
      <c r="W21" s="39"/>
      <c r="X21" s="39"/>
      <c r="Y21" s="39"/>
    </row>
    <row r="22" spans="1:25" s="41" customFormat="1" x14ac:dyDescent="0.2">
      <c r="A22" s="38" t="s">
        <v>295</v>
      </c>
      <c r="B22" s="103" t="s">
        <v>197</v>
      </c>
      <c r="C22" s="39" t="s">
        <v>16</v>
      </c>
      <c r="D22" s="49"/>
      <c r="E22" s="49"/>
      <c r="F22" s="49"/>
      <c r="G22" s="49"/>
      <c r="H22" s="49"/>
      <c r="I22" s="49"/>
      <c r="J22" s="49"/>
      <c r="K22" s="49"/>
      <c r="L22" s="49"/>
      <c r="M22" s="49"/>
      <c r="N22" s="49"/>
      <c r="O22" s="49"/>
      <c r="P22" s="49"/>
      <c r="Q22" s="49"/>
      <c r="R22" s="49"/>
      <c r="S22" s="49"/>
      <c r="T22" s="49"/>
      <c r="U22" s="49"/>
      <c r="V22" s="49"/>
      <c r="W22" s="49"/>
      <c r="X22" s="49"/>
      <c r="Y22" s="49"/>
    </row>
    <row r="23" spans="1:25" s="41" customFormat="1" x14ac:dyDescent="0.2">
      <c r="A23" s="38" t="s">
        <v>296</v>
      </c>
      <c r="B23" s="103" t="s">
        <v>198</v>
      </c>
      <c r="C23" s="39" t="s">
        <v>16</v>
      </c>
      <c r="D23" s="49"/>
      <c r="E23" s="49"/>
      <c r="F23" s="49"/>
      <c r="G23" s="49"/>
      <c r="H23" s="49"/>
      <c r="I23" s="49"/>
      <c r="J23" s="49"/>
      <c r="K23" s="49"/>
      <c r="L23" s="49"/>
      <c r="M23" s="49"/>
      <c r="N23" s="49"/>
      <c r="O23" s="49"/>
      <c r="P23" s="49"/>
      <c r="Q23" s="49"/>
      <c r="R23" s="49"/>
      <c r="S23" s="49"/>
      <c r="T23" s="49"/>
      <c r="U23" s="49"/>
      <c r="V23" s="49"/>
      <c r="W23" s="49"/>
      <c r="X23" s="49"/>
      <c r="Y23" s="49"/>
    </row>
    <row r="24" spans="1:25" s="41" customFormat="1" ht="12" x14ac:dyDescent="0.2">
      <c r="A24" s="38" t="s">
        <v>79</v>
      </c>
      <c r="B24" s="39" t="s">
        <v>80</v>
      </c>
      <c r="C24" s="39" t="s">
        <v>16</v>
      </c>
      <c r="D24" s="39"/>
      <c r="E24" s="39"/>
      <c r="F24" s="39"/>
      <c r="G24" s="39"/>
      <c r="H24" s="39"/>
      <c r="I24" s="39"/>
      <c r="J24" s="39"/>
      <c r="K24" s="39"/>
      <c r="L24" s="39"/>
      <c r="M24" s="39"/>
      <c r="N24" s="39"/>
      <c r="O24" s="39"/>
      <c r="P24" s="39"/>
      <c r="Q24" s="39"/>
      <c r="R24" s="39"/>
      <c r="S24" s="39"/>
      <c r="T24" s="39"/>
      <c r="U24" s="39"/>
      <c r="V24" s="39"/>
      <c r="W24" s="39"/>
      <c r="X24" s="39"/>
      <c r="Y24" s="39"/>
    </row>
    <row r="25" spans="1:25" s="41" customFormat="1" ht="12" x14ac:dyDescent="0.2">
      <c r="A25" s="38" t="s">
        <v>81</v>
      </c>
      <c r="B25" s="39" t="s">
        <v>82</v>
      </c>
      <c r="C25" s="39" t="s">
        <v>16</v>
      </c>
      <c r="D25" s="39"/>
      <c r="E25" s="39"/>
      <c r="F25" s="39"/>
      <c r="G25" s="39"/>
      <c r="H25" s="39"/>
      <c r="I25" s="40"/>
      <c r="J25" s="40"/>
      <c r="K25" s="40"/>
      <c r="L25" s="40"/>
      <c r="M25" s="40"/>
      <c r="N25" s="39"/>
      <c r="O25" s="39"/>
      <c r="P25" s="39"/>
      <c r="Q25" s="40"/>
      <c r="R25" s="40"/>
      <c r="S25" s="39"/>
      <c r="T25" s="39"/>
      <c r="U25" s="39"/>
      <c r="V25" s="39"/>
      <c r="W25" s="39"/>
      <c r="X25" s="39"/>
      <c r="Y25" s="39"/>
    </row>
    <row r="26" spans="1:25" s="41" customFormat="1" ht="12" x14ac:dyDescent="0.2">
      <c r="A26" s="38" t="s">
        <v>83</v>
      </c>
      <c r="B26" s="39" t="s">
        <v>84</v>
      </c>
      <c r="C26" s="39" t="s">
        <v>16</v>
      </c>
      <c r="D26" s="39"/>
      <c r="E26" s="39"/>
      <c r="F26" s="39"/>
      <c r="G26" s="39"/>
      <c r="H26" s="39"/>
      <c r="I26" s="39"/>
      <c r="J26" s="39"/>
      <c r="K26" s="39"/>
      <c r="L26" s="39"/>
      <c r="M26" s="39"/>
      <c r="N26" s="39"/>
      <c r="O26" s="39"/>
      <c r="P26" s="39"/>
      <c r="Q26" s="39"/>
      <c r="R26" s="39"/>
      <c r="S26" s="39"/>
      <c r="T26" s="39"/>
      <c r="U26" s="39"/>
      <c r="V26" s="39"/>
      <c r="W26" s="39"/>
      <c r="X26" s="39"/>
      <c r="Y26" s="39"/>
    </row>
    <row r="27" spans="1:25" s="41" customFormat="1" ht="12" x14ac:dyDescent="0.2">
      <c r="A27" s="38" t="s">
        <v>85</v>
      </c>
      <c r="B27" s="39" t="s">
        <v>86</v>
      </c>
      <c r="C27" s="39" t="s">
        <v>16</v>
      </c>
      <c r="D27" s="39"/>
      <c r="E27" s="39"/>
      <c r="F27" s="39"/>
      <c r="G27" s="39"/>
      <c r="H27" s="39"/>
      <c r="I27" s="39"/>
      <c r="J27" s="39"/>
      <c r="K27" s="39"/>
      <c r="L27" s="39"/>
      <c r="M27" s="39"/>
      <c r="N27" s="39"/>
      <c r="O27" s="39"/>
      <c r="P27" s="39"/>
      <c r="Q27" s="39"/>
      <c r="R27" s="39"/>
      <c r="S27" s="39"/>
      <c r="T27" s="39"/>
      <c r="U27" s="39"/>
      <c r="V27" s="39"/>
      <c r="W27" s="39"/>
      <c r="X27" s="39"/>
      <c r="Y27" s="39"/>
    </row>
    <row r="28" spans="1:25" s="41" customFormat="1" ht="12" x14ac:dyDescent="0.2">
      <c r="A28" s="38" t="s">
        <v>298</v>
      </c>
      <c r="B28" s="39" t="s">
        <v>416</v>
      </c>
      <c r="C28" s="39" t="s">
        <v>16</v>
      </c>
      <c r="D28" s="39"/>
      <c r="E28" s="39"/>
      <c r="F28" s="39"/>
      <c r="G28" s="39"/>
      <c r="H28" s="39"/>
      <c r="I28" s="39"/>
      <c r="J28" s="39"/>
      <c r="K28" s="39"/>
      <c r="L28" s="39"/>
      <c r="M28" s="39"/>
      <c r="N28" s="39"/>
      <c r="O28" s="39"/>
      <c r="P28" s="39"/>
      <c r="Q28" s="39"/>
      <c r="R28" s="39"/>
      <c r="S28" s="39"/>
      <c r="T28" s="39"/>
      <c r="U28" s="39"/>
      <c r="V28" s="39"/>
      <c r="W28" s="39"/>
      <c r="X28" s="39"/>
      <c r="Y28" s="39"/>
    </row>
    <row r="29" spans="1:25" s="41" customFormat="1" ht="12" x14ac:dyDescent="0.2">
      <c r="A29" s="38" t="s">
        <v>87</v>
      </c>
      <c r="B29" s="39" t="s">
        <v>417</v>
      </c>
      <c r="C29" s="39" t="s">
        <v>16</v>
      </c>
      <c r="D29" s="39"/>
      <c r="E29" s="39"/>
      <c r="F29" s="39"/>
      <c r="G29" s="39"/>
      <c r="H29" s="39"/>
      <c r="I29" s="39"/>
      <c r="J29" s="39"/>
      <c r="K29" s="39"/>
      <c r="L29" s="40"/>
      <c r="M29" s="40"/>
      <c r="N29" s="39"/>
      <c r="O29" s="39"/>
      <c r="P29" s="39"/>
      <c r="Q29" s="40"/>
      <c r="R29" s="40"/>
      <c r="S29" s="39"/>
      <c r="T29" s="39"/>
      <c r="U29" s="39"/>
      <c r="V29" s="39"/>
      <c r="W29" s="39"/>
      <c r="X29" s="39"/>
      <c r="Y29" s="39"/>
    </row>
    <row r="30" spans="1:25" s="41" customFormat="1" ht="12" x14ac:dyDescent="0.2">
      <c r="A30" s="38" t="s">
        <v>88</v>
      </c>
      <c r="B30" s="39" t="s">
        <v>89</v>
      </c>
      <c r="C30" s="39" t="s">
        <v>16</v>
      </c>
      <c r="D30" s="39"/>
      <c r="E30" s="39"/>
      <c r="F30" s="39"/>
      <c r="G30" s="39"/>
      <c r="H30" s="39"/>
      <c r="I30" s="39"/>
      <c r="J30" s="39"/>
      <c r="K30" s="39"/>
      <c r="L30" s="39"/>
      <c r="M30" s="39"/>
      <c r="N30" s="39"/>
      <c r="O30" s="39"/>
      <c r="P30" s="39"/>
      <c r="Q30" s="39"/>
      <c r="R30" s="39"/>
      <c r="S30" s="39"/>
      <c r="T30" s="39"/>
      <c r="U30" s="39"/>
      <c r="V30" s="39"/>
      <c r="W30" s="39"/>
      <c r="X30" s="39"/>
      <c r="Y30" s="39"/>
    </row>
    <row r="31" spans="1:25" s="41" customFormat="1" ht="12" x14ac:dyDescent="0.2">
      <c r="A31" s="38" t="s">
        <v>90</v>
      </c>
      <c r="B31" s="39" t="s">
        <v>91</v>
      </c>
      <c r="C31" s="39" t="s">
        <v>16</v>
      </c>
      <c r="D31" s="39"/>
      <c r="E31" s="39"/>
      <c r="F31" s="39"/>
      <c r="G31" s="39"/>
      <c r="H31" s="39"/>
      <c r="I31" s="39"/>
      <c r="J31" s="39"/>
      <c r="K31" s="39"/>
      <c r="L31" s="40"/>
      <c r="M31" s="39"/>
      <c r="N31" s="39"/>
      <c r="O31" s="39"/>
      <c r="P31" s="39"/>
      <c r="Q31" s="39"/>
      <c r="R31" s="39"/>
      <c r="S31" s="39"/>
      <c r="T31" s="39"/>
      <c r="U31" s="39"/>
      <c r="V31" s="39"/>
      <c r="W31" s="39"/>
      <c r="X31" s="39"/>
      <c r="Y31" s="39"/>
    </row>
    <row r="32" spans="1:25" s="41" customFormat="1" ht="12" x14ac:dyDescent="0.2">
      <c r="A32" s="38" t="s">
        <v>92</v>
      </c>
      <c r="B32" s="39" t="s">
        <v>93</v>
      </c>
      <c r="C32" s="39" t="s">
        <v>16</v>
      </c>
      <c r="D32" s="39"/>
      <c r="E32" s="39"/>
      <c r="F32" s="39"/>
      <c r="G32" s="39"/>
      <c r="H32" s="39"/>
      <c r="I32" s="39"/>
      <c r="J32" s="39"/>
      <c r="K32" s="39"/>
      <c r="L32" s="39"/>
      <c r="M32" s="39"/>
      <c r="N32" s="39"/>
      <c r="O32" s="39"/>
      <c r="P32" s="39"/>
      <c r="Q32" s="39"/>
      <c r="R32" s="39"/>
      <c r="S32" s="39"/>
      <c r="T32" s="39"/>
      <c r="U32" s="39"/>
      <c r="V32" s="39"/>
      <c r="W32" s="39"/>
      <c r="X32" s="39"/>
      <c r="Y32" s="39"/>
    </row>
    <row r="33" spans="1:25" s="41" customFormat="1" ht="12" x14ac:dyDescent="0.2">
      <c r="A33" s="38" t="s">
        <v>15</v>
      </c>
      <c r="B33" s="39" t="s">
        <v>94</v>
      </c>
      <c r="C33" s="39" t="s">
        <v>16</v>
      </c>
      <c r="D33" s="39"/>
      <c r="E33" s="39"/>
      <c r="F33" s="39"/>
      <c r="G33" s="39"/>
      <c r="H33" s="39"/>
      <c r="I33" s="39"/>
      <c r="J33" s="39"/>
      <c r="K33" s="39"/>
      <c r="L33" s="40"/>
      <c r="M33" s="39"/>
      <c r="N33" s="39"/>
      <c r="O33" s="39"/>
      <c r="P33" s="39"/>
      <c r="Q33" s="39"/>
      <c r="R33" s="39"/>
      <c r="S33" s="39"/>
      <c r="T33" s="39"/>
      <c r="U33" s="39"/>
      <c r="V33" s="39"/>
      <c r="W33" s="39"/>
      <c r="X33" s="39"/>
      <c r="Y33" s="39"/>
    </row>
    <row r="34" spans="1:25" s="41" customFormat="1" ht="12" x14ac:dyDescent="0.2">
      <c r="A34" s="38" t="s">
        <v>95</v>
      </c>
      <c r="B34" s="39" t="s">
        <v>96</v>
      </c>
      <c r="C34" s="39" t="s">
        <v>16</v>
      </c>
      <c r="D34" s="39"/>
      <c r="E34" s="39"/>
      <c r="F34" s="39"/>
      <c r="G34" s="39"/>
      <c r="H34" s="39"/>
      <c r="I34" s="39"/>
      <c r="J34" s="39"/>
      <c r="K34" s="40"/>
      <c r="L34" s="40"/>
      <c r="M34" s="40"/>
      <c r="N34" s="39"/>
      <c r="O34" s="39"/>
      <c r="P34" s="39"/>
      <c r="Q34" s="40"/>
      <c r="R34" s="40"/>
      <c r="S34" s="39"/>
      <c r="T34" s="39"/>
      <c r="U34" s="39"/>
      <c r="V34" s="39"/>
      <c r="W34" s="39"/>
      <c r="X34" s="39"/>
      <c r="Y34" s="39"/>
    </row>
    <row r="35" spans="1:25" s="41" customFormat="1" ht="12" x14ac:dyDescent="0.2">
      <c r="A35" s="38" t="s">
        <v>97</v>
      </c>
      <c r="B35" s="39" t="s">
        <v>98</v>
      </c>
      <c r="C35" s="39" t="s">
        <v>16</v>
      </c>
      <c r="D35" s="39"/>
      <c r="E35" s="39"/>
      <c r="F35" s="39"/>
      <c r="G35" s="39"/>
      <c r="H35" s="39"/>
      <c r="I35" s="39"/>
      <c r="J35" s="39"/>
      <c r="K35" s="39"/>
      <c r="L35" s="39"/>
      <c r="M35" s="40"/>
      <c r="N35" s="39"/>
      <c r="O35" s="39"/>
      <c r="P35" s="39"/>
      <c r="Q35" s="39"/>
      <c r="R35" s="39"/>
      <c r="S35" s="39"/>
      <c r="T35" s="39"/>
      <c r="U35" s="39"/>
      <c r="V35" s="39"/>
      <c r="W35" s="39"/>
      <c r="X35" s="39"/>
      <c r="Y35" s="39"/>
    </row>
    <row r="36" spans="1:25" s="41" customFormat="1" ht="12" x14ac:dyDescent="0.2">
      <c r="A36" s="38" t="s">
        <v>99</v>
      </c>
      <c r="B36" s="39" t="s">
        <v>100</v>
      </c>
      <c r="C36" s="39" t="s">
        <v>16</v>
      </c>
      <c r="D36" s="39"/>
      <c r="E36" s="39"/>
      <c r="F36" s="39"/>
      <c r="G36" s="39"/>
      <c r="H36" s="39"/>
      <c r="I36" s="39"/>
      <c r="J36" s="39"/>
      <c r="K36" s="39"/>
      <c r="L36" s="39"/>
      <c r="M36" s="39"/>
      <c r="N36" s="39"/>
      <c r="O36" s="39"/>
      <c r="P36" s="39"/>
      <c r="Q36" s="39"/>
      <c r="R36" s="39"/>
      <c r="S36" s="39"/>
      <c r="T36" s="39"/>
      <c r="U36" s="39"/>
      <c r="V36" s="39"/>
      <c r="W36" s="39"/>
      <c r="X36" s="39"/>
      <c r="Y36" s="39"/>
    </row>
    <row r="37" spans="1:25" s="41" customFormat="1" ht="12" x14ac:dyDescent="0.2">
      <c r="A37" s="38" t="s">
        <v>101</v>
      </c>
      <c r="B37" s="39" t="s">
        <v>102</v>
      </c>
      <c r="C37" s="39" t="s">
        <v>16</v>
      </c>
      <c r="D37" s="39"/>
      <c r="E37" s="39"/>
      <c r="F37" s="39"/>
      <c r="G37" s="39"/>
      <c r="H37" s="39"/>
      <c r="I37" s="39"/>
      <c r="J37" s="39"/>
      <c r="K37" s="39"/>
      <c r="L37" s="40"/>
      <c r="M37" s="39"/>
      <c r="N37" s="39"/>
      <c r="O37" s="39"/>
      <c r="P37" s="39"/>
      <c r="Q37" s="39"/>
      <c r="R37" s="39"/>
      <c r="S37" s="39"/>
      <c r="T37" s="39"/>
      <c r="U37" s="39"/>
      <c r="V37" s="39"/>
      <c r="W37" s="39"/>
      <c r="X37" s="39"/>
      <c r="Y37" s="39"/>
    </row>
    <row r="38" spans="1:25" s="41" customFormat="1" ht="12" x14ac:dyDescent="0.2">
      <c r="A38" s="38" t="s">
        <v>103</v>
      </c>
      <c r="B38" s="39" t="s">
        <v>104</v>
      </c>
      <c r="C38" s="39" t="s">
        <v>16</v>
      </c>
      <c r="D38" s="39"/>
      <c r="E38" s="39"/>
      <c r="F38" s="39"/>
      <c r="G38" s="39"/>
      <c r="H38" s="39"/>
      <c r="I38" s="39"/>
      <c r="J38" s="39"/>
      <c r="K38" s="39"/>
      <c r="L38" s="39"/>
      <c r="M38" s="39"/>
      <c r="N38" s="39"/>
      <c r="O38" s="39"/>
      <c r="P38" s="39"/>
      <c r="Q38" s="39"/>
      <c r="R38" s="39"/>
      <c r="S38" s="39"/>
      <c r="T38" s="39"/>
      <c r="U38" s="39"/>
      <c r="V38" s="39"/>
      <c r="W38" s="39"/>
      <c r="X38" s="39"/>
      <c r="Y38" s="39"/>
    </row>
    <row r="39" spans="1:25" s="41" customFormat="1" ht="12" x14ac:dyDescent="0.2">
      <c r="A39" s="38" t="s">
        <v>105</v>
      </c>
      <c r="B39" s="39" t="s">
        <v>106</v>
      </c>
      <c r="C39" s="39" t="s">
        <v>16</v>
      </c>
      <c r="D39" s="39"/>
      <c r="E39" s="39"/>
      <c r="F39" s="39"/>
      <c r="G39" s="39"/>
      <c r="H39" s="39"/>
      <c r="I39" s="39"/>
      <c r="J39" s="39"/>
      <c r="K39" s="40"/>
      <c r="L39" s="40"/>
      <c r="M39" s="40"/>
      <c r="N39" s="40"/>
      <c r="O39" s="39"/>
      <c r="P39" s="39"/>
      <c r="Q39" s="40"/>
      <c r="R39" s="40"/>
      <c r="S39" s="39"/>
      <c r="T39" s="39"/>
      <c r="U39" s="39"/>
      <c r="V39" s="39"/>
      <c r="W39" s="39"/>
      <c r="X39" s="39"/>
      <c r="Y39" s="39"/>
    </row>
    <row r="40" spans="1:25" s="41" customFormat="1" ht="12" x14ac:dyDescent="0.2">
      <c r="A40" s="38" t="s">
        <v>107</v>
      </c>
      <c r="B40" s="39" t="s">
        <v>108</v>
      </c>
      <c r="C40" s="39" t="s">
        <v>16</v>
      </c>
      <c r="D40" s="39"/>
      <c r="E40" s="39"/>
      <c r="F40" s="39"/>
      <c r="G40" s="39"/>
      <c r="H40" s="39"/>
      <c r="I40" s="39"/>
      <c r="J40" s="39"/>
      <c r="K40" s="39"/>
      <c r="L40" s="39"/>
      <c r="M40" s="39"/>
      <c r="N40" s="39"/>
      <c r="O40" s="39"/>
      <c r="P40" s="39"/>
      <c r="Q40" s="39"/>
      <c r="R40" s="39"/>
      <c r="S40" s="39"/>
      <c r="T40" s="39"/>
      <c r="U40" s="39"/>
      <c r="V40" s="39"/>
      <c r="W40" s="39"/>
      <c r="X40" s="39"/>
      <c r="Y40" s="39"/>
    </row>
    <row r="41" spans="1:25" s="41" customFormat="1" ht="12" x14ac:dyDescent="0.2">
      <c r="A41" s="38" t="s">
        <v>109</v>
      </c>
      <c r="B41" s="39" t="s">
        <v>110</v>
      </c>
      <c r="C41" s="39" t="s">
        <v>16</v>
      </c>
      <c r="D41" s="39"/>
      <c r="E41" s="39"/>
      <c r="F41" s="39"/>
      <c r="G41" s="39"/>
      <c r="H41" s="39"/>
      <c r="I41" s="39"/>
      <c r="J41" s="39"/>
      <c r="K41" s="39"/>
      <c r="L41" s="39"/>
      <c r="M41" s="39"/>
      <c r="N41" s="39"/>
      <c r="O41" s="39"/>
      <c r="P41" s="39"/>
      <c r="Q41" s="39"/>
      <c r="R41" s="39"/>
      <c r="S41" s="39"/>
      <c r="T41" s="39"/>
      <c r="U41" s="39"/>
      <c r="V41" s="39"/>
      <c r="W41" s="39"/>
      <c r="X41" s="39"/>
      <c r="Y41" s="39"/>
    </row>
    <row r="42" spans="1:25" s="41" customFormat="1" x14ac:dyDescent="0.2">
      <c r="A42" s="38" t="s">
        <v>466</v>
      </c>
      <c r="B42" s="39" t="s">
        <v>460</v>
      </c>
      <c r="C42" s="39" t="s">
        <v>16</v>
      </c>
      <c r="D42" s="49"/>
      <c r="E42" s="49"/>
      <c r="F42" s="49"/>
      <c r="G42" s="49"/>
      <c r="H42" s="49"/>
      <c r="I42" s="49"/>
      <c r="J42" s="49"/>
      <c r="K42" s="49"/>
      <c r="L42" s="49"/>
      <c r="M42" s="49"/>
      <c r="N42" s="49"/>
      <c r="O42" s="49"/>
      <c r="P42" s="49"/>
      <c r="Q42" s="49"/>
      <c r="R42" s="49"/>
      <c r="S42" s="49"/>
      <c r="T42" s="49"/>
      <c r="U42" s="49"/>
      <c r="V42" s="49"/>
      <c r="W42" s="49"/>
      <c r="X42" s="49"/>
      <c r="Y42" s="49"/>
    </row>
    <row r="43" spans="1:25" s="41" customFormat="1" ht="12" x14ac:dyDescent="0.2">
      <c r="A43" s="38" t="s">
        <v>111</v>
      </c>
      <c r="B43" s="39" t="s">
        <v>112</v>
      </c>
      <c r="C43" s="39" t="s">
        <v>16</v>
      </c>
      <c r="D43" s="39"/>
      <c r="E43" s="39"/>
      <c r="F43" s="39"/>
      <c r="G43" s="39"/>
      <c r="H43" s="39"/>
      <c r="I43" s="39"/>
      <c r="J43" s="39"/>
      <c r="K43" s="39"/>
      <c r="L43" s="40"/>
      <c r="M43" s="40"/>
      <c r="N43" s="39"/>
      <c r="O43" s="39"/>
      <c r="P43" s="39"/>
      <c r="Q43" s="40"/>
      <c r="R43" s="40"/>
      <c r="S43" s="39"/>
      <c r="T43" s="39"/>
      <c r="U43" s="39"/>
      <c r="V43" s="39"/>
      <c r="W43" s="39"/>
      <c r="X43" s="39"/>
      <c r="Y43" s="39"/>
    </row>
    <row r="44" spans="1:25" s="41" customFormat="1" ht="12" x14ac:dyDescent="0.2">
      <c r="A44" s="38" t="s">
        <v>113</v>
      </c>
      <c r="B44" s="39" t="s">
        <v>114</v>
      </c>
      <c r="C44" s="39" t="s">
        <v>16</v>
      </c>
      <c r="D44" s="39"/>
      <c r="E44" s="39"/>
      <c r="F44" s="39"/>
      <c r="G44" s="39"/>
      <c r="H44" s="39"/>
      <c r="I44" s="39"/>
      <c r="J44" s="39"/>
      <c r="K44" s="39"/>
      <c r="L44" s="39"/>
      <c r="M44" s="39"/>
      <c r="N44" s="39"/>
      <c r="O44" s="39"/>
      <c r="P44" s="39"/>
      <c r="Q44" s="39"/>
      <c r="R44" s="39"/>
      <c r="S44" s="39"/>
      <c r="T44" s="39"/>
      <c r="U44" s="39"/>
      <c r="V44" s="39"/>
      <c r="W44" s="39"/>
      <c r="X44" s="39"/>
      <c r="Y44" s="39"/>
    </row>
    <row r="45" spans="1:25" s="41" customFormat="1" ht="12" x14ac:dyDescent="0.2">
      <c r="A45" s="38" t="s">
        <v>115</v>
      </c>
      <c r="B45" s="39" t="s">
        <v>116</v>
      </c>
      <c r="C45" s="39" t="s">
        <v>16</v>
      </c>
      <c r="D45" s="39"/>
      <c r="E45" s="39"/>
      <c r="F45" s="39"/>
      <c r="G45" s="39"/>
      <c r="H45" s="39"/>
      <c r="I45" s="39"/>
      <c r="J45" s="39"/>
      <c r="K45" s="39"/>
      <c r="L45" s="40"/>
      <c r="M45" s="39"/>
      <c r="N45" s="39"/>
      <c r="O45" s="39"/>
      <c r="P45" s="39"/>
      <c r="Q45" s="39"/>
      <c r="R45" s="39"/>
      <c r="S45" s="39"/>
      <c r="T45" s="39"/>
      <c r="U45" s="39"/>
      <c r="V45" s="39"/>
      <c r="W45" s="39"/>
      <c r="X45" s="39"/>
      <c r="Y45" s="39"/>
    </row>
    <row r="46" spans="1:25" s="41" customFormat="1" ht="12" x14ac:dyDescent="0.2">
      <c r="A46" s="38" t="s">
        <v>117</v>
      </c>
      <c r="B46" s="39" t="s">
        <v>118</v>
      </c>
      <c r="C46" s="39" t="s">
        <v>16</v>
      </c>
      <c r="D46" s="39"/>
      <c r="E46" s="39"/>
      <c r="F46" s="39"/>
      <c r="G46" s="39"/>
      <c r="H46" s="39"/>
      <c r="I46" s="39"/>
      <c r="J46" s="39"/>
      <c r="K46" s="39"/>
      <c r="L46" s="39"/>
      <c r="M46" s="39"/>
      <c r="N46" s="39"/>
      <c r="O46" s="39"/>
      <c r="P46" s="39"/>
      <c r="Q46" s="39"/>
      <c r="R46" s="39"/>
      <c r="S46" s="39"/>
      <c r="T46" s="39"/>
      <c r="U46" s="39"/>
      <c r="V46" s="39"/>
      <c r="W46" s="39"/>
      <c r="X46" s="39"/>
      <c r="Y46" s="39"/>
    </row>
    <row r="47" spans="1:25" s="41" customFormat="1" ht="12" x14ac:dyDescent="0.2">
      <c r="A47" s="38" t="s">
        <v>119</v>
      </c>
      <c r="B47" s="39" t="s">
        <v>120</v>
      </c>
      <c r="C47" s="39" t="s">
        <v>16</v>
      </c>
      <c r="D47" s="39"/>
      <c r="E47" s="39"/>
      <c r="F47" s="39"/>
      <c r="G47" s="39"/>
      <c r="H47" s="39"/>
      <c r="I47" s="39"/>
      <c r="J47" s="39"/>
      <c r="K47" s="39"/>
      <c r="L47" s="39"/>
      <c r="M47" s="39"/>
      <c r="N47" s="39"/>
      <c r="O47" s="39"/>
      <c r="P47" s="39"/>
      <c r="Q47" s="39"/>
      <c r="R47" s="39"/>
      <c r="S47" s="39"/>
      <c r="T47" s="39"/>
      <c r="U47" s="39"/>
      <c r="V47" s="39"/>
      <c r="W47" s="39"/>
      <c r="X47" s="39"/>
      <c r="Y47" s="39"/>
    </row>
    <row r="48" spans="1:25" s="41" customFormat="1" ht="12" x14ac:dyDescent="0.2">
      <c r="A48" s="38" t="s">
        <v>121</v>
      </c>
      <c r="B48" s="39" t="s">
        <v>122</v>
      </c>
      <c r="C48" s="39" t="s">
        <v>16</v>
      </c>
      <c r="D48" s="39"/>
      <c r="E48" s="39"/>
      <c r="F48" s="39"/>
      <c r="G48" s="39"/>
      <c r="H48" s="39"/>
      <c r="I48" s="39"/>
      <c r="J48" s="39"/>
      <c r="K48" s="40"/>
      <c r="L48" s="40"/>
      <c r="M48" s="40"/>
      <c r="N48" s="40"/>
      <c r="O48" s="39"/>
      <c r="P48" s="39"/>
      <c r="Q48" s="40"/>
      <c r="R48" s="40"/>
      <c r="S48" s="39"/>
      <c r="T48" s="39"/>
      <c r="U48" s="39"/>
      <c r="V48" s="39"/>
      <c r="W48" s="39"/>
      <c r="X48" s="39"/>
      <c r="Y48" s="39"/>
    </row>
    <row r="49" spans="1:25" s="41" customFormat="1" ht="12" x14ac:dyDescent="0.2">
      <c r="A49" s="38" t="s">
        <v>123</v>
      </c>
      <c r="B49" s="39" t="s">
        <v>124</v>
      </c>
      <c r="C49" s="39" t="s">
        <v>16</v>
      </c>
      <c r="D49" s="39"/>
      <c r="E49" s="39"/>
      <c r="F49" s="39"/>
      <c r="G49" s="39"/>
      <c r="H49" s="39"/>
      <c r="I49" s="39"/>
      <c r="J49" s="39"/>
      <c r="K49" s="39"/>
      <c r="L49" s="39"/>
      <c r="M49" s="39"/>
      <c r="N49" s="39"/>
      <c r="O49" s="39"/>
      <c r="P49" s="39"/>
      <c r="Q49" s="39"/>
      <c r="R49" s="39"/>
      <c r="S49" s="39"/>
      <c r="T49" s="39"/>
      <c r="U49" s="39"/>
      <c r="V49" s="39"/>
      <c r="W49" s="39"/>
      <c r="X49" s="39"/>
      <c r="Y49" s="39"/>
    </row>
    <row r="50" spans="1:25" s="41" customFormat="1" ht="12" x14ac:dyDescent="0.2">
      <c r="A50" s="38" t="s">
        <v>125</v>
      </c>
      <c r="B50" s="39" t="s">
        <v>126</v>
      </c>
      <c r="C50" s="39" t="s">
        <v>16</v>
      </c>
      <c r="D50" s="39"/>
      <c r="E50" s="39"/>
      <c r="F50" s="39"/>
      <c r="G50" s="39"/>
      <c r="H50" s="39"/>
      <c r="I50" s="39"/>
      <c r="J50" s="39"/>
      <c r="K50" s="39"/>
      <c r="L50" s="39"/>
      <c r="M50" s="40"/>
      <c r="N50" s="39"/>
      <c r="O50" s="39"/>
      <c r="P50" s="39"/>
      <c r="Q50" s="39"/>
      <c r="R50" s="39"/>
      <c r="S50" s="39"/>
      <c r="T50" s="39"/>
      <c r="U50" s="39"/>
      <c r="V50" s="39"/>
      <c r="W50" s="39"/>
      <c r="X50" s="39"/>
      <c r="Y50" s="39"/>
    </row>
    <row r="51" spans="1:25" s="41" customFormat="1" ht="12" x14ac:dyDescent="0.2">
      <c r="A51" s="38" t="s">
        <v>127</v>
      </c>
      <c r="B51" s="39" t="s">
        <v>128</v>
      </c>
      <c r="C51" s="39" t="s">
        <v>16</v>
      </c>
      <c r="D51" s="39"/>
      <c r="E51" s="39"/>
      <c r="F51" s="39"/>
      <c r="G51" s="39"/>
      <c r="H51" s="39"/>
      <c r="I51" s="39"/>
      <c r="J51" s="39"/>
      <c r="K51" s="39"/>
      <c r="L51" s="39"/>
      <c r="M51" s="39"/>
      <c r="N51" s="39"/>
      <c r="O51" s="39"/>
      <c r="P51" s="39"/>
      <c r="Q51" s="40"/>
      <c r="R51" s="40"/>
      <c r="S51" s="39"/>
      <c r="T51" s="39"/>
      <c r="U51" s="39"/>
      <c r="V51" s="39"/>
      <c r="W51" s="39"/>
      <c r="X51" s="39"/>
      <c r="Y51" s="39"/>
    </row>
    <row r="52" spans="1:25" s="41" customFormat="1" ht="12" x14ac:dyDescent="0.2">
      <c r="A52" s="38" t="s">
        <v>129</v>
      </c>
      <c r="B52" s="39" t="s">
        <v>130</v>
      </c>
      <c r="C52" s="39" t="s">
        <v>16</v>
      </c>
      <c r="D52" s="39"/>
      <c r="E52" s="39"/>
      <c r="F52" s="39"/>
      <c r="G52" s="39"/>
      <c r="H52" s="39"/>
      <c r="I52" s="39"/>
      <c r="J52" s="39"/>
      <c r="K52" s="39"/>
      <c r="L52" s="40"/>
      <c r="M52" s="39"/>
      <c r="N52" s="39"/>
      <c r="O52" s="39"/>
      <c r="P52" s="39"/>
      <c r="Q52" s="39"/>
      <c r="R52" s="39"/>
      <c r="S52" s="39"/>
      <c r="T52" s="39"/>
      <c r="U52" s="39"/>
      <c r="V52" s="39"/>
      <c r="W52" s="39"/>
      <c r="X52" s="39"/>
      <c r="Y52" s="39"/>
    </row>
    <row r="53" spans="1:25" s="41" customFormat="1" ht="12" x14ac:dyDescent="0.2">
      <c r="A53" s="38" t="s">
        <v>131</v>
      </c>
      <c r="B53" s="39" t="s">
        <v>132</v>
      </c>
      <c r="C53" s="39" t="s">
        <v>16</v>
      </c>
      <c r="D53" s="39"/>
      <c r="E53" s="39"/>
      <c r="F53" s="39"/>
      <c r="G53" s="39"/>
      <c r="H53" s="39"/>
      <c r="I53" s="39"/>
      <c r="J53" s="39"/>
      <c r="K53" s="39"/>
      <c r="L53" s="40"/>
      <c r="M53" s="39"/>
      <c r="N53" s="39"/>
      <c r="O53" s="39"/>
      <c r="P53" s="39"/>
      <c r="Q53" s="40"/>
      <c r="R53" s="40"/>
      <c r="S53" s="39"/>
      <c r="T53" s="39"/>
      <c r="U53" s="39"/>
      <c r="V53" s="39"/>
      <c r="W53" s="39"/>
      <c r="X53" s="39"/>
      <c r="Y53" s="39"/>
    </row>
    <row r="54" spans="1:25" s="41" customFormat="1" ht="12" x14ac:dyDescent="0.2">
      <c r="A54" s="38" t="s">
        <v>133</v>
      </c>
      <c r="B54" s="39" t="s">
        <v>134</v>
      </c>
      <c r="C54" s="39" t="s">
        <v>16</v>
      </c>
      <c r="D54" s="39"/>
      <c r="E54" s="39"/>
      <c r="F54" s="39"/>
      <c r="G54" s="39"/>
      <c r="H54" s="39"/>
      <c r="I54" s="39"/>
      <c r="J54" s="39"/>
      <c r="K54" s="39"/>
      <c r="L54" s="39"/>
      <c r="M54" s="39"/>
      <c r="N54" s="39"/>
      <c r="O54" s="39"/>
      <c r="P54" s="39"/>
      <c r="Q54" s="39"/>
      <c r="R54" s="39"/>
      <c r="S54" s="39"/>
      <c r="T54" s="39"/>
      <c r="U54" s="39"/>
      <c r="V54" s="39"/>
      <c r="W54" s="39"/>
      <c r="X54" s="39"/>
      <c r="Y54" s="39"/>
    </row>
    <row r="55" spans="1:25" s="41" customFormat="1" ht="12" x14ac:dyDescent="0.2">
      <c r="A55" s="38" t="s">
        <v>135</v>
      </c>
      <c r="B55" s="39" t="s">
        <v>136</v>
      </c>
      <c r="C55" s="39" t="s">
        <v>16</v>
      </c>
      <c r="D55" s="39"/>
      <c r="E55" s="39"/>
      <c r="F55" s="39"/>
      <c r="G55" s="39"/>
      <c r="H55" s="39"/>
      <c r="I55" s="39"/>
      <c r="J55" s="39"/>
      <c r="K55" s="39"/>
      <c r="L55" s="39"/>
      <c r="M55" s="39"/>
      <c r="N55" s="39"/>
      <c r="O55" s="39"/>
      <c r="P55" s="39"/>
      <c r="Q55" s="39"/>
      <c r="R55" s="39"/>
      <c r="S55" s="39"/>
      <c r="T55" s="39"/>
      <c r="U55" s="39"/>
      <c r="V55" s="39"/>
      <c r="W55" s="39"/>
      <c r="X55" s="39"/>
      <c r="Y55" s="39"/>
    </row>
    <row r="56" spans="1:25" s="41" customFormat="1" ht="12" x14ac:dyDescent="0.2">
      <c r="A56" s="38" t="s">
        <v>137</v>
      </c>
      <c r="B56" s="39" t="s">
        <v>138</v>
      </c>
      <c r="C56" s="39" t="s">
        <v>16</v>
      </c>
      <c r="D56" s="39"/>
      <c r="E56" s="39"/>
      <c r="F56" s="39"/>
      <c r="G56" s="39"/>
      <c r="H56" s="39"/>
      <c r="I56" s="39"/>
      <c r="J56" s="39"/>
      <c r="K56" s="40"/>
      <c r="L56" s="40"/>
      <c r="M56" s="40"/>
      <c r="N56" s="40"/>
      <c r="O56" s="39"/>
      <c r="P56" s="39"/>
      <c r="Q56" s="40"/>
      <c r="R56" s="40"/>
      <c r="S56" s="39"/>
      <c r="T56" s="39"/>
      <c r="U56" s="39"/>
      <c r="V56" s="39"/>
      <c r="W56" s="39"/>
      <c r="X56" s="39"/>
      <c r="Y56" s="39"/>
    </row>
    <row r="57" spans="1:25" s="41" customFormat="1" ht="12" x14ac:dyDescent="0.2">
      <c r="A57" s="38" t="s">
        <v>139</v>
      </c>
      <c r="B57" s="39" t="s">
        <v>140</v>
      </c>
      <c r="C57" s="39" t="s">
        <v>16</v>
      </c>
      <c r="D57" s="39"/>
      <c r="E57" s="39"/>
      <c r="F57" s="39"/>
      <c r="G57" s="39"/>
      <c r="H57" s="39"/>
      <c r="I57" s="39"/>
      <c r="J57" s="39"/>
      <c r="K57" s="39"/>
      <c r="L57" s="39"/>
      <c r="M57" s="39"/>
      <c r="N57" s="39"/>
      <c r="O57" s="39"/>
      <c r="P57" s="39"/>
      <c r="Q57" s="39"/>
      <c r="R57" s="39"/>
      <c r="S57" s="39"/>
      <c r="T57" s="39"/>
      <c r="U57" s="39"/>
      <c r="V57" s="39"/>
      <c r="W57" s="39"/>
      <c r="X57" s="39"/>
      <c r="Y57" s="39"/>
    </row>
    <row r="58" spans="1:25" s="41" customFormat="1" ht="12" x14ac:dyDescent="0.2">
      <c r="A58" s="38" t="s">
        <v>141</v>
      </c>
      <c r="B58" s="39" t="s">
        <v>142</v>
      </c>
      <c r="C58" s="39" t="s">
        <v>16</v>
      </c>
      <c r="D58" s="39"/>
      <c r="E58" s="39"/>
      <c r="F58" s="39"/>
      <c r="G58" s="39"/>
      <c r="H58" s="39"/>
      <c r="I58" s="39"/>
      <c r="J58" s="39"/>
      <c r="K58" s="39"/>
      <c r="L58" s="39"/>
      <c r="M58" s="39"/>
      <c r="N58" s="39"/>
      <c r="O58" s="39"/>
      <c r="P58" s="39"/>
      <c r="Q58" s="39"/>
      <c r="R58" s="39"/>
      <c r="S58" s="39"/>
      <c r="T58" s="39"/>
      <c r="U58" s="39"/>
      <c r="V58" s="39"/>
      <c r="W58" s="39"/>
      <c r="X58" s="39"/>
      <c r="Y58" s="39"/>
    </row>
    <row r="59" spans="1:25" s="41" customFormat="1" ht="12" x14ac:dyDescent="0.2">
      <c r="A59" s="38" t="s">
        <v>143</v>
      </c>
      <c r="B59" s="39" t="s">
        <v>144</v>
      </c>
      <c r="C59" s="39" t="s">
        <v>16</v>
      </c>
      <c r="D59" s="39"/>
      <c r="E59" s="39"/>
      <c r="F59" s="39"/>
      <c r="G59" s="39"/>
      <c r="H59" s="39"/>
      <c r="I59" s="39"/>
      <c r="J59" s="39"/>
      <c r="K59" s="40"/>
      <c r="L59" s="40"/>
      <c r="M59" s="40"/>
      <c r="N59" s="40"/>
      <c r="O59" s="39"/>
      <c r="P59" s="39"/>
      <c r="Q59" s="40"/>
      <c r="R59" s="40"/>
      <c r="S59" s="39"/>
      <c r="T59" s="39"/>
      <c r="U59" s="39"/>
      <c r="V59" s="39"/>
      <c r="W59" s="39"/>
      <c r="X59" s="39"/>
      <c r="Y59" s="39"/>
    </row>
    <row r="60" spans="1:25" s="41" customFormat="1" ht="12" x14ac:dyDescent="0.2">
      <c r="A60" s="38" t="s">
        <v>145</v>
      </c>
      <c r="B60" s="39" t="s">
        <v>146</v>
      </c>
      <c r="C60" s="39" t="s">
        <v>16</v>
      </c>
      <c r="D60" s="39"/>
      <c r="E60" s="39"/>
      <c r="F60" s="39"/>
      <c r="G60" s="39"/>
      <c r="H60" s="39"/>
      <c r="I60" s="39"/>
      <c r="J60" s="39"/>
      <c r="K60" s="39"/>
      <c r="L60" s="39"/>
      <c r="M60" s="39"/>
      <c r="N60" s="39"/>
      <c r="O60" s="39"/>
      <c r="P60" s="39"/>
      <c r="Q60" s="39"/>
      <c r="R60" s="39"/>
      <c r="S60" s="39"/>
      <c r="T60" s="39"/>
      <c r="U60" s="39"/>
      <c r="V60" s="39"/>
      <c r="W60" s="39"/>
      <c r="X60" s="39"/>
      <c r="Y60" s="39"/>
    </row>
    <row r="61" spans="1:25" s="41" customFormat="1" ht="12" x14ac:dyDescent="0.2">
      <c r="A61" s="38" t="s">
        <v>147</v>
      </c>
      <c r="B61" s="39" t="s">
        <v>148</v>
      </c>
      <c r="C61" s="39" t="s">
        <v>16</v>
      </c>
      <c r="D61" s="39"/>
      <c r="E61" s="39"/>
      <c r="F61" s="39"/>
      <c r="G61" s="39"/>
      <c r="H61" s="39"/>
      <c r="I61" s="39"/>
      <c r="J61" s="39"/>
      <c r="K61" s="40"/>
      <c r="L61" s="40"/>
      <c r="M61" s="39"/>
      <c r="N61" s="39"/>
      <c r="O61" s="39"/>
      <c r="P61" s="39"/>
      <c r="Q61" s="40"/>
      <c r="R61" s="40"/>
      <c r="S61" s="39"/>
      <c r="T61" s="39"/>
      <c r="U61" s="39"/>
      <c r="V61" s="39"/>
      <c r="W61" s="39"/>
      <c r="X61" s="39"/>
      <c r="Y61" s="39"/>
    </row>
    <row r="62" spans="1:25" s="41" customFormat="1" ht="12" x14ac:dyDescent="0.2">
      <c r="A62" s="38" t="s">
        <v>149</v>
      </c>
      <c r="B62" s="39" t="s">
        <v>150</v>
      </c>
      <c r="C62" s="39" t="s">
        <v>16</v>
      </c>
      <c r="D62" s="39"/>
      <c r="E62" s="39"/>
      <c r="F62" s="39"/>
      <c r="G62" s="39"/>
      <c r="H62" s="39"/>
      <c r="I62" s="39"/>
      <c r="J62" s="39"/>
      <c r="K62" s="39"/>
      <c r="L62" s="39"/>
      <c r="M62" s="39"/>
      <c r="N62" s="39"/>
      <c r="O62" s="39"/>
      <c r="P62" s="39"/>
      <c r="Q62" s="39"/>
      <c r="R62" s="39"/>
      <c r="S62" s="39"/>
      <c r="T62" s="39"/>
      <c r="U62" s="39"/>
      <c r="V62" s="39"/>
      <c r="W62" s="39"/>
      <c r="X62" s="39"/>
      <c r="Y62" s="39"/>
    </row>
    <row r="63" spans="1:25" s="41" customFormat="1" ht="12" x14ac:dyDescent="0.2">
      <c r="A63" s="38" t="s">
        <v>151</v>
      </c>
      <c r="B63" s="39" t="s">
        <v>152</v>
      </c>
      <c r="C63" s="39" t="s">
        <v>16</v>
      </c>
      <c r="D63" s="39"/>
      <c r="E63" s="39"/>
      <c r="F63" s="39"/>
      <c r="G63" s="39"/>
      <c r="H63" s="39"/>
      <c r="I63" s="39"/>
      <c r="J63" s="39"/>
      <c r="K63" s="39"/>
      <c r="L63" s="39"/>
      <c r="M63" s="39"/>
      <c r="N63" s="39"/>
      <c r="O63" s="39"/>
      <c r="P63" s="39"/>
      <c r="Q63" s="39"/>
      <c r="R63" s="39"/>
      <c r="S63" s="39"/>
      <c r="T63" s="39"/>
      <c r="U63" s="39"/>
      <c r="V63" s="39"/>
      <c r="W63" s="39"/>
      <c r="X63" s="39"/>
      <c r="Y63" s="39"/>
    </row>
    <row r="64" spans="1:25" s="41" customFormat="1" ht="12" x14ac:dyDescent="0.2">
      <c r="A64" s="38" t="s">
        <v>153</v>
      </c>
      <c r="B64" s="39" t="s">
        <v>154</v>
      </c>
      <c r="C64" s="39" t="s">
        <v>16</v>
      </c>
      <c r="D64" s="39"/>
      <c r="E64" s="39"/>
      <c r="F64" s="39"/>
      <c r="G64" s="39"/>
      <c r="H64" s="39"/>
      <c r="I64" s="39"/>
      <c r="J64" s="39"/>
      <c r="K64" s="40"/>
      <c r="L64" s="40"/>
      <c r="M64" s="40"/>
      <c r="N64" s="40"/>
      <c r="O64" s="39"/>
      <c r="P64" s="39"/>
      <c r="Q64" s="40"/>
      <c r="R64" s="40"/>
      <c r="S64" s="39"/>
      <c r="T64" s="39"/>
      <c r="U64" s="39"/>
      <c r="V64" s="39"/>
      <c r="W64" s="39"/>
      <c r="X64" s="39"/>
      <c r="Y64" s="39"/>
    </row>
    <row r="65" spans="1:25" s="41" customFormat="1" ht="12" x14ac:dyDescent="0.2">
      <c r="A65" s="38" t="s">
        <v>155</v>
      </c>
      <c r="B65" s="39" t="s">
        <v>156</v>
      </c>
      <c r="C65" s="39" t="s">
        <v>16</v>
      </c>
      <c r="D65" s="39"/>
      <c r="E65" s="39"/>
      <c r="F65" s="39"/>
      <c r="G65" s="39"/>
      <c r="H65" s="39"/>
      <c r="I65" s="39"/>
      <c r="J65" s="39"/>
      <c r="K65" s="39"/>
      <c r="L65" s="39"/>
      <c r="M65" s="39"/>
      <c r="N65" s="39"/>
      <c r="O65" s="39"/>
      <c r="P65" s="39"/>
      <c r="Q65" s="39"/>
      <c r="R65" s="39"/>
      <c r="S65" s="39"/>
      <c r="T65" s="39"/>
      <c r="U65" s="39"/>
      <c r="V65" s="39"/>
      <c r="W65" s="39"/>
      <c r="X65" s="39"/>
      <c r="Y65" s="39"/>
    </row>
    <row r="66" spans="1:25" s="41" customFormat="1" ht="12" x14ac:dyDescent="0.2">
      <c r="A66" s="38" t="s">
        <v>157</v>
      </c>
      <c r="B66" s="39" t="s">
        <v>158</v>
      </c>
      <c r="C66" s="39" t="s">
        <v>16</v>
      </c>
      <c r="D66" s="39"/>
      <c r="E66" s="39"/>
      <c r="F66" s="39"/>
      <c r="G66" s="39"/>
      <c r="H66" s="39"/>
      <c r="I66" s="39"/>
      <c r="J66" s="39"/>
      <c r="K66" s="39"/>
      <c r="L66" s="39"/>
      <c r="M66" s="39"/>
      <c r="N66" s="39"/>
      <c r="O66" s="39"/>
      <c r="P66" s="39"/>
      <c r="Q66" s="39"/>
      <c r="R66" s="39"/>
      <c r="S66" s="39"/>
      <c r="T66" s="39"/>
      <c r="U66" s="39"/>
      <c r="V66" s="39"/>
      <c r="W66" s="39"/>
      <c r="X66" s="39"/>
      <c r="Y66" s="39"/>
    </row>
    <row r="67" spans="1:25" s="41" customFormat="1" ht="12" x14ac:dyDescent="0.2">
      <c r="A67" s="38" t="s">
        <v>159</v>
      </c>
      <c r="B67" s="39" t="s">
        <v>160</v>
      </c>
      <c r="C67" s="39" t="s">
        <v>16</v>
      </c>
      <c r="D67" s="39"/>
      <c r="E67" s="39"/>
      <c r="F67" s="39"/>
      <c r="G67" s="39"/>
      <c r="H67" s="39"/>
      <c r="I67" s="39"/>
      <c r="J67" s="39"/>
      <c r="K67" s="40"/>
      <c r="L67" s="40"/>
      <c r="M67" s="40"/>
      <c r="N67" s="39"/>
      <c r="O67" s="39"/>
      <c r="P67" s="39"/>
      <c r="Q67" s="40"/>
      <c r="R67" s="40"/>
      <c r="S67" s="39"/>
      <c r="T67" s="39"/>
      <c r="U67" s="39"/>
      <c r="V67" s="39"/>
      <c r="W67" s="39"/>
      <c r="X67" s="39"/>
      <c r="Y67" s="39"/>
    </row>
    <row r="68" spans="1:25" s="41" customFormat="1" ht="12" x14ac:dyDescent="0.2">
      <c r="A68" s="38" t="s">
        <v>161</v>
      </c>
      <c r="B68" s="39" t="s">
        <v>162</v>
      </c>
      <c r="C68" s="39" t="s">
        <v>16</v>
      </c>
      <c r="D68" s="39"/>
      <c r="E68" s="39"/>
      <c r="F68" s="39"/>
      <c r="G68" s="39"/>
      <c r="H68" s="39"/>
      <c r="I68" s="39"/>
      <c r="J68" s="39"/>
      <c r="K68" s="39"/>
      <c r="L68" s="39"/>
      <c r="M68" s="39"/>
      <c r="N68" s="39"/>
      <c r="O68" s="39"/>
      <c r="P68" s="39"/>
      <c r="Q68" s="39"/>
      <c r="R68" s="39"/>
      <c r="S68" s="39"/>
      <c r="T68" s="39"/>
      <c r="U68" s="39"/>
      <c r="V68" s="39"/>
      <c r="W68" s="39"/>
      <c r="X68" s="39"/>
      <c r="Y68" s="39"/>
    </row>
    <row r="69" spans="1:25" s="41" customFormat="1" ht="12" x14ac:dyDescent="0.2">
      <c r="A69" s="38" t="s">
        <v>18</v>
      </c>
      <c r="B69" s="39" t="s">
        <v>163</v>
      </c>
      <c r="C69" s="39" t="s">
        <v>16</v>
      </c>
      <c r="D69" s="39"/>
      <c r="E69" s="39"/>
      <c r="F69" s="39"/>
      <c r="G69" s="39"/>
      <c r="H69" s="39"/>
      <c r="I69" s="39"/>
      <c r="J69" s="39"/>
      <c r="K69" s="39"/>
      <c r="L69" s="39"/>
      <c r="M69" s="39"/>
      <c r="N69" s="39"/>
      <c r="O69" s="39"/>
      <c r="P69" s="39"/>
      <c r="Q69" s="39"/>
      <c r="R69" s="39"/>
      <c r="S69" s="39"/>
      <c r="T69" s="39"/>
      <c r="U69" s="39"/>
      <c r="V69" s="39"/>
      <c r="W69" s="39"/>
      <c r="X69" s="39"/>
      <c r="Y69" s="39"/>
    </row>
    <row r="70" spans="1:25" s="41" customFormat="1" ht="12" x14ac:dyDescent="0.2">
      <c r="A70" s="38" t="s">
        <v>164</v>
      </c>
      <c r="B70" s="39" t="s">
        <v>165</v>
      </c>
      <c r="C70" s="39" t="s">
        <v>16</v>
      </c>
      <c r="D70" s="39"/>
      <c r="E70" s="39"/>
      <c r="F70" s="39"/>
      <c r="G70" s="39"/>
      <c r="H70" s="39"/>
      <c r="I70" s="39"/>
      <c r="J70" s="39"/>
      <c r="K70" s="39"/>
      <c r="L70" s="40"/>
      <c r="M70" s="39"/>
      <c r="N70" s="39"/>
      <c r="O70" s="39"/>
      <c r="P70" s="39"/>
      <c r="Q70" s="39"/>
      <c r="R70" s="39"/>
      <c r="S70" s="39"/>
      <c r="T70" s="39"/>
      <c r="U70" s="39"/>
      <c r="V70" s="39"/>
      <c r="W70" s="39"/>
      <c r="X70" s="39"/>
      <c r="Y70" s="39"/>
    </row>
    <row r="71" spans="1:25" s="41" customFormat="1" ht="12" x14ac:dyDescent="0.2">
      <c r="A71" s="38" t="s">
        <v>166</v>
      </c>
      <c r="B71" s="39" t="s">
        <v>167</v>
      </c>
      <c r="C71" s="39" t="s">
        <v>16</v>
      </c>
      <c r="D71" s="39"/>
      <c r="E71" s="39"/>
      <c r="F71" s="39"/>
      <c r="G71" s="39"/>
      <c r="H71" s="39"/>
      <c r="I71" s="39"/>
      <c r="J71" s="39"/>
      <c r="K71" s="39"/>
      <c r="L71" s="40"/>
      <c r="M71" s="39"/>
      <c r="N71" s="39"/>
      <c r="O71" s="39"/>
      <c r="P71" s="39"/>
      <c r="Q71" s="40"/>
      <c r="R71" s="40"/>
      <c r="S71" s="39"/>
      <c r="T71" s="39"/>
      <c r="U71" s="39"/>
      <c r="V71" s="39"/>
      <c r="W71" s="39"/>
      <c r="X71" s="39"/>
      <c r="Y71" s="39"/>
    </row>
    <row r="72" spans="1:25" s="41" customFormat="1" ht="12" x14ac:dyDescent="0.2">
      <c r="A72" s="38" t="s">
        <v>168</v>
      </c>
      <c r="B72" s="39" t="s">
        <v>169</v>
      </c>
      <c r="C72" s="39" t="s">
        <v>16</v>
      </c>
      <c r="D72" s="39"/>
      <c r="E72" s="39"/>
      <c r="F72" s="39"/>
      <c r="G72" s="39"/>
      <c r="H72" s="39"/>
      <c r="I72" s="39"/>
      <c r="J72" s="39"/>
      <c r="K72" s="39"/>
      <c r="L72" s="39"/>
      <c r="M72" s="39"/>
      <c r="N72" s="39"/>
      <c r="O72" s="39"/>
      <c r="P72" s="39"/>
      <c r="Q72" s="39"/>
      <c r="R72" s="39"/>
      <c r="S72" s="39"/>
      <c r="T72" s="39"/>
      <c r="U72" s="39"/>
      <c r="V72" s="39"/>
      <c r="W72" s="39"/>
      <c r="X72" s="39"/>
      <c r="Y72" s="39"/>
    </row>
    <row r="73" spans="1:25" s="41" customFormat="1" ht="12" x14ac:dyDescent="0.2">
      <c r="A73" s="38" t="s">
        <v>170</v>
      </c>
      <c r="B73" s="39" t="s">
        <v>171</v>
      </c>
      <c r="C73" s="39" t="s">
        <v>16</v>
      </c>
      <c r="D73" s="39"/>
      <c r="E73" s="39"/>
      <c r="F73" s="39"/>
      <c r="G73" s="39"/>
      <c r="H73" s="39"/>
      <c r="I73" s="39"/>
      <c r="J73" s="39"/>
      <c r="K73" s="39"/>
      <c r="L73" s="39"/>
      <c r="M73" s="39"/>
      <c r="N73" s="39"/>
      <c r="O73" s="39"/>
      <c r="P73" s="39"/>
      <c r="Q73" s="39"/>
      <c r="R73" s="39"/>
      <c r="S73" s="39"/>
      <c r="T73" s="39"/>
      <c r="U73" s="39"/>
      <c r="V73" s="39"/>
      <c r="W73" s="39"/>
      <c r="X73" s="39"/>
      <c r="Y73" s="39"/>
    </row>
    <row r="74" spans="1:25" s="41" customFormat="1" ht="12" x14ac:dyDescent="0.2">
      <c r="A74" s="38" t="s">
        <v>172</v>
      </c>
      <c r="B74" s="39" t="s">
        <v>173</v>
      </c>
      <c r="C74" s="39" t="s">
        <v>16</v>
      </c>
      <c r="D74" s="39"/>
      <c r="E74" s="39"/>
      <c r="F74" s="39"/>
      <c r="G74" s="39"/>
      <c r="H74" s="39"/>
      <c r="I74" s="39"/>
      <c r="J74" s="39"/>
      <c r="K74" s="40"/>
      <c r="L74" s="40"/>
      <c r="M74" s="40"/>
      <c r="N74" s="40"/>
      <c r="O74" s="39"/>
      <c r="P74" s="39"/>
      <c r="Q74" s="40"/>
      <c r="R74" s="40"/>
      <c r="S74" s="39"/>
      <c r="T74" s="39"/>
      <c r="U74" s="39"/>
      <c r="V74" s="39"/>
      <c r="W74" s="39"/>
      <c r="X74" s="39"/>
      <c r="Y74" s="39"/>
    </row>
    <row r="75" spans="1:25" s="41" customFormat="1" ht="12" x14ac:dyDescent="0.2">
      <c r="A75" s="38" t="s">
        <v>174</v>
      </c>
      <c r="B75" s="39" t="s">
        <v>175</v>
      </c>
      <c r="C75" s="39" t="s">
        <v>16</v>
      </c>
      <c r="D75" s="39"/>
      <c r="E75" s="39"/>
      <c r="F75" s="39"/>
      <c r="G75" s="39"/>
      <c r="H75" s="39"/>
      <c r="I75" s="39"/>
      <c r="J75" s="39"/>
      <c r="K75" s="39"/>
      <c r="L75" s="40"/>
      <c r="M75" s="39"/>
      <c r="N75" s="39"/>
      <c r="O75" s="39"/>
      <c r="P75" s="39"/>
      <c r="Q75" s="39"/>
      <c r="R75" s="39"/>
      <c r="S75" s="39"/>
      <c r="T75" s="39"/>
      <c r="U75" s="39"/>
      <c r="V75" s="39"/>
      <c r="W75" s="39"/>
      <c r="X75" s="39"/>
      <c r="Y75" s="39"/>
    </row>
    <row r="76" spans="1:25" s="41" customFormat="1" ht="12" x14ac:dyDescent="0.2">
      <c r="A76" s="38" t="s">
        <v>176</v>
      </c>
      <c r="B76" s="39" t="s">
        <v>177</v>
      </c>
      <c r="C76" s="39" t="s">
        <v>16</v>
      </c>
      <c r="D76" s="39"/>
      <c r="E76" s="39"/>
      <c r="F76" s="39"/>
      <c r="G76" s="39"/>
      <c r="H76" s="39"/>
      <c r="I76" s="39"/>
      <c r="J76" s="39"/>
      <c r="K76" s="39"/>
      <c r="L76" s="39"/>
      <c r="M76" s="39"/>
      <c r="N76" s="39"/>
      <c r="O76" s="39"/>
      <c r="P76" s="39"/>
      <c r="Q76" s="39"/>
      <c r="R76" s="40"/>
      <c r="S76" s="39"/>
      <c r="T76" s="39"/>
      <c r="U76" s="39"/>
      <c r="V76" s="39"/>
      <c r="W76" s="39"/>
      <c r="X76" s="39"/>
      <c r="Y76" s="39"/>
    </row>
    <row r="77" spans="1:25" s="41" customFormat="1" ht="12" x14ac:dyDescent="0.2">
      <c r="A77" s="38" t="s">
        <v>178</v>
      </c>
      <c r="B77" s="39" t="s">
        <v>179</v>
      </c>
      <c r="C77" s="39" t="s">
        <v>16</v>
      </c>
      <c r="D77" s="39"/>
      <c r="E77" s="39"/>
      <c r="F77" s="39"/>
      <c r="G77" s="39"/>
      <c r="H77" s="39"/>
      <c r="I77" s="39"/>
      <c r="J77" s="39"/>
      <c r="K77" s="39"/>
      <c r="L77" s="39"/>
      <c r="M77" s="39"/>
      <c r="N77" s="39"/>
      <c r="O77" s="39"/>
      <c r="P77" s="39"/>
      <c r="Q77" s="39"/>
      <c r="R77" s="40"/>
      <c r="S77" s="39"/>
      <c r="T77" s="39"/>
      <c r="U77" s="39"/>
      <c r="V77" s="39"/>
      <c r="W77" s="39"/>
      <c r="X77" s="39"/>
      <c r="Y77" s="39"/>
    </row>
    <row r="78" spans="1:25" s="41" customFormat="1" ht="12" x14ac:dyDescent="0.2">
      <c r="A78" s="38" t="s">
        <v>180</v>
      </c>
      <c r="B78" s="39" t="s">
        <v>181</v>
      </c>
      <c r="C78" s="39" t="s">
        <v>16</v>
      </c>
      <c r="D78" s="39"/>
      <c r="E78" s="39"/>
      <c r="F78" s="39"/>
      <c r="G78" s="39"/>
      <c r="H78" s="39"/>
      <c r="I78" s="39"/>
      <c r="J78" s="39"/>
      <c r="K78" s="39"/>
      <c r="L78" s="40"/>
      <c r="M78" s="39"/>
      <c r="N78" s="39"/>
      <c r="O78" s="39"/>
      <c r="P78" s="39"/>
      <c r="Q78" s="39"/>
      <c r="R78" s="39"/>
      <c r="S78" s="39"/>
      <c r="T78" s="39"/>
      <c r="U78" s="39"/>
      <c r="V78" s="39"/>
      <c r="W78" s="39"/>
      <c r="X78" s="39"/>
      <c r="Y78" s="39"/>
    </row>
    <row r="79" spans="1:25" s="41" customFormat="1" ht="12" x14ac:dyDescent="0.2">
      <c r="A79" s="38" t="s">
        <v>182</v>
      </c>
      <c r="B79" s="39" t="s">
        <v>183</v>
      </c>
      <c r="C79" s="39" t="s">
        <v>16</v>
      </c>
      <c r="D79" s="39"/>
      <c r="E79" s="39"/>
      <c r="F79" s="39"/>
      <c r="G79" s="39"/>
      <c r="H79" s="39"/>
      <c r="I79" s="40"/>
      <c r="J79" s="40"/>
      <c r="K79" s="40"/>
      <c r="L79" s="40"/>
      <c r="M79" s="39"/>
      <c r="N79" s="39"/>
      <c r="O79" s="39"/>
      <c r="P79" s="39"/>
      <c r="Q79" s="40"/>
      <c r="R79" s="40"/>
      <c r="S79" s="39"/>
      <c r="T79" s="39"/>
      <c r="U79" s="39"/>
      <c r="V79" s="39"/>
      <c r="W79" s="39"/>
      <c r="X79" s="39"/>
      <c r="Y79" s="39"/>
    </row>
    <row r="80" spans="1:25" s="41" customFormat="1" ht="12" x14ac:dyDescent="0.2">
      <c r="A80" s="38" t="s">
        <v>184</v>
      </c>
      <c r="B80" s="39" t="s">
        <v>185</v>
      </c>
      <c r="C80" s="39" t="s">
        <v>16</v>
      </c>
      <c r="D80" s="39"/>
      <c r="E80" s="39"/>
      <c r="F80" s="39"/>
      <c r="G80" s="39"/>
      <c r="H80" s="39"/>
      <c r="I80" s="39"/>
      <c r="J80" s="39"/>
      <c r="K80" s="39"/>
      <c r="L80" s="39"/>
      <c r="M80" s="39"/>
      <c r="N80" s="39"/>
      <c r="O80" s="39"/>
      <c r="P80" s="39"/>
      <c r="Q80" s="39"/>
      <c r="R80" s="39"/>
      <c r="S80" s="39"/>
      <c r="T80" s="39"/>
      <c r="U80" s="39"/>
      <c r="V80" s="39"/>
      <c r="W80" s="39"/>
      <c r="X80" s="39"/>
      <c r="Y80" s="39"/>
    </row>
    <row r="81" spans="1:25" s="41" customFormat="1" ht="12" x14ac:dyDescent="0.2">
      <c r="A81" s="38" t="s">
        <v>186</v>
      </c>
      <c r="B81" s="39" t="s">
        <v>187</v>
      </c>
      <c r="C81" s="39" t="s">
        <v>16</v>
      </c>
      <c r="D81" s="39"/>
      <c r="E81" s="39"/>
      <c r="F81" s="39"/>
      <c r="G81" s="39"/>
      <c r="H81" s="39"/>
      <c r="I81" s="39"/>
      <c r="J81" s="39"/>
      <c r="K81" s="39"/>
      <c r="L81" s="39"/>
      <c r="M81" s="39"/>
      <c r="N81" s="39"/>
      <c r="O81" s="39"/>
      <c r="P81" s="39"/>
      <c r="Q81" s="39"/>
      <c r="R81" s="39"/>
      <c r="S81" s="39"/>
      <c r="T81" s="39"/>
      <c r="U81" s="39"/>
      <c r="V81" s="39"/>
      <c r="W81" s="39"/>
      <c r="X81" s="39"/>
      <c r="Y81" s="39"/>
    </row>
    <row r="82" spans="1:25" s="41" customFormat="1" ht="12" x14ac:dyDescent="0.2">
      <c r="A82" s="38" t="s">
        <v>188</v>
      </c>
      <c r="B82" s="39" t="s">
        <v>189</v>
      </c>
      <c r="C82" s="39" t="s">
        <v>16</v>
      </c>
      <c r="D82" s="39"/>
      <c r="E82" s="39"/>
      <c r="F82" s="39"/>
      <c r="G82" s="39"/>
      <c r="H82" s="39"/>
      <c r="I82" s="39"/>
      <c r="J82" s="39"/>
      <c r="K82" s="40"/>
      <c r="L82" s="40"/>
      <c r="M82" s="39"/>
      <c r="N82" s="39"/>
      <c r="O82" s="39"/>
      <c r="P82" s="39"/>
      <c r="Q82" s="40"/>
      <c r="R82" s="40"/>
      <c r="S82" s="39"/>
      <c r="T82" s="39"/>
      <c r="U82" s="39"/>
      <c r="V82" s="39"/>
      <c r="W82" s="39"/>
      <c r="X82" s="39"/>
      <c r="Y82" s="39"/>
    </row>
    <row r="83" spans="1:25" s="41" customFormat="1" ht="12" x14ac:dyDescent="0.2">
      <c r="A83" s="38" t="s">
        <v>190</v>
      </c>
      <c r="B83" s="39" t="s">
        <v>191</v>
      </c>
      <c r="C83" s="39" t="s">
        <v>16</v>
      </c>
      <c r="D83" s="39"/>
      <c r="E83" s="39"/>
      <c r="F83" s="39"/>
      <c r="G83" s="39"/>
      <c r="H83" s="39"/>
      <c r="I83" s="39"/>
      <c r="J83" s="39"/>
      <c r="K83" s="39"/>
      <c r="L83" s="39"/>
      <c r="M83" s="39"/>
      <c r="N83" s="39"/>
      <c r="O83" s="39"/>
      <c r="P83" s="39"/>
      <c r="Q83" s="39"/>
      <c r="R83" s="39"/>
      <c r="S83" s="39"/>
      <c r="T83" s="39"/>
      <c r="U83" s="39"/>
      <c r="V83" s="39"/>
      <c r="W83" s="39"/>
      <c r="X83" s="39"/>
      <c r="Y83" s="39"/>
    </row>
    <row r="84" spans="1:25" x14ac:dyDescent="0.2">
      <c r="A84" s="48" t="s">
        <v>17</v>
      </c>
      <c r="B84" s="39" t="s">
        <v>192</v>
      </c>
      <c r="C84" s="50" t="s">
        <v>16</v>
      </c>
      <c r="D84" s="50"/>
      <c r="E84" s="50"/>
      <c r="F84" s="50"/>
      <c r="G84" s="50"/>
      <c r="H84" s="50"/>
      <c r="I84" s="50"/>
      <c r="J84" s="50"/>
      <c r="K84" s="50"/>
      <c r="L84" s="50"/>
      <c r="M84" s="50"/>
      <c r="N84" s="50"/>
      <c r="O84" s="50"/>
      <c r="P84" s="50"/>
      <c r="Q84" s="50"/>
      <c r="R84" s="50"/>
      <c r="S84" s="50"/>
      <c r="T84" s="50"/>
      <c r="U84" s="50"/>
      <c r="V84" s="50"/>
      <c r="W84" s="50"/>
      <c r="X84" s="50"/>
      <c r="Y84" s="50"/>
    </row>
    <row r="85" spans="1:25" x14ac:dyDescent="0.2">
      <c r="A85" s="48" t="s">
        <v>193</v>
      </c>
      <c r="B85" s="39" t="s">
        <v>194</v>
      </c>
      <c r="C85" s="50" t="s">
        <v>16</v>
      </c>
      <c r="D85" s="50"/>
      <c r="E85" s="50"/>
      <c r="F85" s="50"/>
      <c r="G85" s="50"/>
      <c r="H85" s="50"/>
      <c r="I85" s="50"/>
      <c r="J85" s="50"/>
      <c r="K85" s="51"/>
      <c r="L85" s="50"/>
      <c r="M85" s="50"/>
      <c r="N85" s="50"/>
      <c r="O85" s="50"/>
      <c r="P85" s="50"/>
      <c r="Q85" s="50"/>
      <c r="R85" s="50"/>
      <c r="S85" s="50"/>
      <c r="T85" s="50"/>
      <c r="U85" s="50"/>
      <c r="V85" s="50"/>
      <c r="W85" s="50"/>
      <c r="X85" s="50"/>
      <c r="Y85" s="50"/>
    </row>
    <row r="86" spans="1:25" x14ac:dyDescent="0.2">
      <c r="A86" s="48" t="s">
        <v>195</v>
      </c>
      <c r="B86" s="50" t="s">
        <v>196</v>
      </c>
      <c r="C86" s="50" t="s">
        <v>16</v>
      </c>
      <c r="D86" s="50"/>
      <c r="E86" s="50"/>
      <c r="F86" s="50"/>
      <c r="G86" s="50"/>
      <c r="H86" s="50"/>
      <c r="I86" s="50"/>
      <c r="J86" s="50"/>
      <c r="K86" s="50"/>
      <c r="L86" s="50"/>
      <c r="M86" s="50"/>
      <c r="N86" s="50"/>
      <c r="O86" s="50"/>
      <c r="P86" s="50"/>
      <c r="Q86" s="50"/>
      <c r="R86" s="50"/>
      <c r="S86" s="50"/>
      <c r="T86" s="50"/>
      <c r="U86" s="50"/>
      <c r="V86" s="50"/>
      <c r="W86" s="50"/>
      <c r="X86" s="50"/>
      <c r="Y86" s="50"/>
    </row>
    <row r="87" spans="1:25" x14ac:dyDescent="0.2">
      <c r="A87" s="48" t="s">
        <v>297</v>
      </c>
      <c r="B87" s="48" t="s">
        <v>217</v>
      </c>
      <c r="C87" s="50" t="s">
        <v>16</v>
      </c>
    </row>
  </sheetData>
  <autoFilter ref="A2:Y2" xr:uid="{66ED40F3-7E34-4B90-A24F-DCA0B10F023C}">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0" showButton="0"/>
    <filterColumn colId="22" showButton="0"/>
    <sortState xmlns:xlrd2="http://schemas.microsoft.com/office/spreadsheetml/2017/richdata2" ref="A3:Y86">
      <sortCondition ref="B2"/>
    </sortState>
  </autoFilter>
  <mergeCells count="3">
    <mergeCell ref="A1:F1"/>
    <mergeCell ref="G1:P1"/>
    <mergeCell ref="Q1:V1"/>
  </mergeCells>
  <phoneticPr fontId="16"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6CF8-B37B-489A-AE9C-1C7FA12F6833}">
  <sheetPr codeName="Planilha32"/>
  <dimension ref="A1:E6"/>
  <sheetViews>
    <sheetView workbookViewId="0">
      <selection activeCell="D3" sqref="D3:E5"/>
    </sheetView>
  </sheetViews>
  <sheetFormatPr defaultRowHeight="15" x14ac:dyDescent="0.25"/>
  <cols>
    <col min="2" max="2" width="36.5703125" bestFit="1" customWidth="1"/>
  </cols>
  <sheetData>
    <row r="1" spans="1:5" ht="48" customHeight="1" x14ac:dyDescent="0.25">
      <c r="A1" s="260" t="s">
        <v>218</v>
      </c>
      <c r="B1" s="260"/>
      <c r="C1" s="260"/>
      <c r="D1" s="261" t="s">
        <v>219</v>
      </c>
      <c r="E1" s="261"/>
    </row>
    <row r="2" spans="1:5" ht="36" x14ac:dyDescent="0.25">
      <c r="A2" s="53" t="s">
        <v>35</v>
      </c>
      <c r="B2" s="54" t="s">
        <v>220</v>
      </c>
      <c r="C2" s="54" t="s">
        <v>37</v>
      </c>
      <c r="D2" s="54" t="s">
        <v>221</v>
      </c>
      <c r="E2" s="54" t="s">
        <v>222</v>
      </c>
    </row>
    <row r="3" spans="1:5" x14ac:dyDescent="0.25">
      <c r="A3" s="55" t="s">
        <v>223</v>
      </c>
      <c r="B3" s="56" t="s">
        <v>224</v>
      </c>
      <c r="C3" s="56" t="s">
        <v>225</v>
      </c>
      <c r="D3" s="56"/>
      <c r="E3" s="56"/>
    </row>
    <row r="4" spans="1:5" x14ac:dyDescent="0.25">
      <c r="A4" s="55" t="s">
        <v>21</v>
      </c>
      <c r="B4" s="56" t="s">
        <v>226</v>
      </c>
      <c r="C4" s="56" t="s">
        <v>225</v>
      </c>
      <c r="D4" s="56"/>
      <c r="E4" s="56"/>
    </row>
    <row r="5" spans="1:5" x14ac:dyDescent="0.25">
      <c r="A5" s="55" t="s">
        <v>227</v>
      </c>
      <c r="B5" s="56" t="s">
        <v>228</v>
      </c>
      <c r="C5" s="56" t="s">
        <v>225</v>
      </c>
      <c r="D5" s="56"/>
      <c r="E5" s="56"/>
    </row>
    <row r="6" spans="1:5" x14ac:dyDescent="0.25">
      <c r="A6" s="57"/>
      <c r="B6" s="58"/>
      <c r="C6" s="58"/>
      <c r="D6" s="58"/>
      <c r="E6" s="58"/>
    </row>
  </sheetData>
  <mergeCells count="2">
    <mergeCell ref="A1:C1"/>
    <mergeCell ref="D1:E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7D1D1-504E-4B22-8CA2-BFAE85E8F973}">
  <sheetPr codeName="Planilha33"/>
  <dimension ref="A1:E12"/>
  <sheetViews>
    <sheetView workbookViewId="0">
      <selection activeCell="E12" sqref="E3:E12"/>
    </sheetView>
  </sheetViews>
  <sheetFormatPr defaultColWidth="9.140625" defaultRowHeight="12" x14ac:dyDescent="0.2"/>
  <cols>
    <col min="1" max="1" width="19.85546875" style="59" bestFit="1" customWidth="1"/>
    <col min="2" max="2" width="9.140625" style="59"/>
    <col min="3" max="3" width="36.42578125" style="59" bestFit="1" customWidth="1"/>
    <col min="4" max="4" width="18.140625" style="59" bestFit="1" customWidth="1"/>
    <col min="5" max="16384" width="9.140625" style="59"/>
  </cols>
  <sheetData>
    <row r="1" spans="1:5" ht="30" customHeight="1" x14ac:dyDescent="0.2">
      <c r="A1" s="262" t="s">
        <v>229</v>
      </c>
      <c r="B1" s="263"/>
      <c r="C1" s="263"/>
      <c r="D1" s="263"/>
      <c r="E1" s="264"/>
    </row>
    <row r="2" spans="1:5" ht="36" x14ac:dyDescent="0.2">
      <c r="A2" s="53" t="s">
        <v>230</v>
      </c>
      <c r="B2" s="53" t="s">
        <v>35</v>
      </c>
      <c r="C2" s="54" t="s">
        <v>220</v>
      </c>
      <c r="D2" s="54" t="s">
        <v>37</v>
      </c>
      <c r="E2" s="54" t="s">
        <v>231</v>
      </c>
    </row>
    <row r="3" spans="1:5" x14ac:dyDescent="0.2">
      <c r="A3" s="67" t="s">
        <v>232</v>
      </c>
      <c r="B3" s="60" t="s">
        <v>233</v>
      </c>
      <c r="C3" s="60" t="s">
        <v>234</v>
      </c>
      <c r="D3" s="61" t="s">
        <v>235</v>
      </c>
      <c r="E3" s="60"/>
    </row>
    <row r="4" spans="1:5" x14ac:dyDescent="0.2">
      <c r="A4" s="67" t="s">
        <v>232</v>
      </c>
      <c r="B4" s="60" t="s">
        <v>236</v>
      </c>
      <c r="C4" s="60" t="s">
        <v>237</v>
      </c>
      <c r="D4" s="61" t="s">
        <v>235</v>
      </c>
      <c r="E4" s="60"/>
    </row>
    <row r="5" spans="1:5" x14ac:dyDescent="0.2">
      <c r="A5" s="67" t="s">
        <v>238</v>
      </c>
      <c r="B5" s="60" t="s">
        <v>239</v>
      </c>
      <c r="C5" s="60" t="s">
        <v>240</v>
      </c>
      <c r="D5" s="61" t="s">
        <v>241</v>
      </c>
      <c r="E5" s="60"/>
    </row>
    <row r="6" spans="1:5" x14ac:dyDescent="0.2">
      <c r="A6" s="67" t="s">
        <v>238</v>
      </c>
      <c r="B6" s="60" t="s">
        <v>242</v>
      </c>
      <c r="C6" s="60" t="s">
        <v>243</v>
      </c>
      <c r="D6" s="61" t="s">
        <v>241</v>
      </c>
      <c r="E6" s="60"/>
    </row>
    <row r="7" spans="1:5" x14ac:dyDescent="0.2">
      <c r="A7" s="67" t="s">
        <v>244</v>
      </c>
      <c r="B7" s="60" t="s">
        <v>245</v>
      </c>
      <c r="C7" s="60" t="s">
        <v>246</v>
      </c>
      <c r="D7" s="61" t="s">
        <v>235</v>
      </c>
      <c r="E7" s="62"/>
    </row>
    <row r="8" spans="1:5" x14ac:dyDescent="0.2">
      <c r="A8" s="67" t="s">
        <v>244</v>
      </c>
      <c r="B8" s="60" t="s">
        <v>247</v>
      </c>
      <c r="C8" s="60" t="s">
        <v>248</v>
      </c>
      <c r="D8" s="61" t="s">
        <v>235</v>
      </c>
      <c r="E8" s="62"/>
    </row>
    <row r="9" spans="1:5" x14ac:dyDescent="0.2">
      <c r="A9" s="67" t="s">
        <v>244</v>
      </c>
      <c r="B9" s="60" t="s">
        <v>249</v>
      </c>
      <c r="C9" s="60" t="s">
        <v>250</v>
      </c>
      <c r="D9" s="61" t="s">
        <v>235</v>
      </c>
      <c r="E9" s="62"/>
    </row>
    <row r="10" spans="1:5" x14ac:dyDescent="0.2">
      <c r="A10" s="67" t="s">
        <v>244</v>
      </c>
      <c r="B10" s="60" t="s">
        <v>251</v>
      </c>
      <c r="C10" s="60" t="s">
        <v>252</v>
      </c>
      <c r="D10" s="61" t="s">
        <v>235</v>
      </c>
      <c r="E10" s="62"/>
    </row>
    <row r="11" spans="1:5" x14ac:dyDescent="0.2">
      <c r="A11" s="67" t="s">
        <v>253</v>
      </c>
      <c r="B11" s="60" t="s">
        <v>254</v>
      </c>
      <c r="C11" s="60" t="s">
        <v>240</v>
      </c>
      <c r="D11" s="61" t="s">
        <v>241</v>
      </c>
      <c r="E11" s="62"/>
    </row>
    <row r="12" spans="1:5" x14ac:dyDescent="0.2">
      <c r="A12" s="67" t="s">
        <v>253</v>
      </c>
      <c r="B12" s="60" t="s">
        <v>255</v>
      </c>
      <c r="C12" s="60" t="s">
        <v>243</v>
      </c>
      <c r="D12" s="61" t="s">
        <v>241</v>
      </c>
      <c r="E12" s="62"/>
    </row>
  </sheetData>
  <mergeCells count="1">
    <mergeCell ref="A1:E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2A5B-5D2B-4642-ACDA-8EEE414E7D0D}">
  <sheetPr codeName="Planilha3"/>
  <dimension ref="A1:K31"/>
  <sheetViews>
    <sheetView topLeftCell="A28" workbookViewId="0">
      <selection activeCell="A30" sqref="A30:XFD43"/>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495</v>
      </c>
      <c r="B1" s="223"/>
      <c r="C1" s="223"/>
      <c r="D1" s="223"/>
      <c r="E1" s="223"/>
      <c r="F1" s="223"/>
      <c r="G1" s="223"/>
      <c r="H1" s="223"/>
      <c r="I1" s="223"/>
      <c r="J1" s="223"/>
      <c r="K1" s="224"/>
    </row>
    <row r="2" spans="1:11" x14ac:dyDescent="0.25">
      <c r="A2" s="222" t="s">
        <v>299</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SUM(K7:K8)</f>
        <v>0</v>
      </c>
    </row>
    <row r="7" spans="1:11" x14ac:dyDescent="0.25">
      <c r="A7" s="81"/>
      <c r="B7" s="70" t="str">
        <f>Sheet1!A33</f>
        <v>P8051</v>
      </c>
      <c r="C7" s="69" t="str">
        <f>Sheet1!B33</f>
        <v>Engenheiro agrimensor / Geógrafo júnior</v>
      </c>
      <c r="D7" s="70" t="str">
        <f>Sheet1!C33</f>
        <v>mês</v>
      </c>
      <c r="E7" s="71">
        <v>1</v>
      </c>
      <c r="F7" s="72">
        <f>TRUNC(0.6/176,4)</f>
        <v>3.3999999999999998E-3</v>
      </c>
      <c r="G7" s="64">
        <f t="shared" ref="G7:G8" si="0">TRUNC(E7*F7,4)</f>
        <v>3.3999999999999998E-3</v>
      </c>
      <c r="H7" s="65"/>
      <c r="I7" s="65"/>
      <c r="J7" s="95"/>
      <c r="K7" s="66">
        <f t="shared" ref="K7:K8" si="1">TRUNC(G7*J7,4)</f>
        <v>0</v>
      </c>
    </row>
    <row r="8" spans="1:11" x14ac:dyDescent="0.25">
      <c r="A8" s="81"/>
      <c r="B8" s="70" t="str">
        <f>Sheet1!A84</f>
        <v>P8155</v>
      </c>
      <c r="C8" s="69" t="str">
        <f>Sheet1!B84</f>
        <v>Técnico em geoprocessamento</v>
      </c>
      <c r="D8" s="70" t="str">
        <f>Sheet1!C84</f>
        <v>mês</v>
      </c>
      <c r="E8" s="71">
        <v>1</v>
      </c>
      <c r="F8" s="72">
        <f>TRUNC(1.08/176,4)</f>
        <v>6.1000000000000004E-3</v>
      </c>
      <c r="G8" s="64">
        <f t="shared" si="0"/>
        <v>6.1000000000000004E-3</v>
      </c>
      <c r="H8" s="65"/>
      <c r="I8" s="65"/>
      <c r="J8" s="95"/>
      <c r="K8" s="66">
        <f t="shared" si="1"/>
        <v>0</v>
      </c>
    </row>
    <row r="9" spans="1:11" ht="13.5" customHeight="1" x14ac:dyDescent="0.25">
      <c r="A9" s="26" t="s">
        <v>19</v>
      </c>
      <c r="B9" s="104"/>
      <c r="C9" s="11" t="s">
        <v>20</v>
      </c>
      <c r="D9" s="12"/>
      <c r="E9" s="28"/>
      <c r="F9" s="12"/>
      <c r="G9" s="12"/>
      <c r="H9" s="12"/>
      <c r="I9" s="12"/>
      <c r="J9" s="29"/>
      <c r="K9" s="30" t="e">
        <f>SUM(#REF!)</f>
        <v>#REF!</v>
      </c>
    </row>
    <row r="10" spans="1:11" x14ac:dyDescent="0.25">
      <c r="A10" s="218" t="s">
        <v>0</v>
      </c>
      <c r="B10" s="218" t="s">
        <v>1</v>
      </c>
      <c r="C10" s="218" t="s">
        <v>220</v>
      </c>
      <c r="D10" s="220" t="s">
        <v>37</v>
      </c>
      <c r="E10" s="215" t="s">
        <v>4</v>
      </c>
      <c r="F10" s="216"/>
      <c r="G10" s="216"/>
      <c r="H10" s="215" t="s">
        <v>258</v>
      </c>
      <c r="I10" s="216"/>
      <c r="J10" s="216"/>
      <c r="K10" s="217"/>
    </row>
    <row r="11" spans="1:11" x14ac:dyDescent="0.25">
      <c r="A11" s="219"/>
      <c r="B11" s="219"/>
      <c r="C11" s="219"/>
      <c r="D11" s="221"/>
      <c r="E11" s="1" t="s">
        <v>262</v>
      </c>
      <c r="F11" s="2" t="s">
        <v>261</v>
      </c>
      <c r="G11" s="1" t="s">
        <v>8</v>
      </c>
      <c r="H11" s="1" t="s">
        <v>221</v>
      </c>
      <c r="I11" s="1" t="s">
        <v>222</v>
      </c>
      <c r="J11" s="1" t="s">
        <v>260</v>
      </c>
      <c r="K11" s="1" t="s">
        <v>259</v>
      </c>
    </row>
    <row r="12" spans="1:11" x14ac:dyDescent="0.25">
      <c r="A12" s="25"/>
      <c r="B12" s="84" t="str">
        <f>'Tabela 1 - Veículos'!A4</f>
        <v>E8891</v>
      </c>
      <c r="C12" s="84" t="str">
        <f>'Tabela 1 - Veículos'!B4</f>
        <v>Veículo leve - tipo  pick up 4 x 4 - (sem motorista)</v>
      </c>
      <c r="D12" s="84" t="str">
        <f>'Tabela 1 - Veículos'!C4</f>
        <v>hora</v>
      </c>
      <c r="E12" s="71">
        <v>1</v>
      </c>
      <c r="F12" s="72">
        <v>0.48</v>
      </c>
      <c r="G12" s="64">
        <f t="shared" ref="G12" si="2">E12*F12</f>
        <v>0.48</v>
      </c>
      <c r="H12" s="84"/>
      <c r="I12" s="84"/>
      <c r="J12" s="95"/>
      <c r="K12" s="66">
        <f t="shared" ref="K12" si="3">J12*G12</f>
        <v>0</v>
      </c>
    </row>
    <row r="13" spans="1:11" ht="15" customHeight="1" x14ac:dyDescent="0.25">
      <c r="A13" s="26" t="s">
        <v>22</v>
      </c>
      <c r="B13" s="27"/>
      <c r="C13" s="87" t="s">
        <v>23</v>
      </c>
      <c r="D13" s="12"/>
      <c r="E13" s="12"/>
      <c r="F13" s="12"/>
      <c r="G13" s="12"/>
      <c r="H13" s="12"/>
      <c r="I13" s="12"/>
      <c r="J13" s="29"/>
      <c r="K13" s="30">
        <f>SUM(K16:K22)</f>
        <v>0</v>
      </c>
    </row>
    <row r="14" spans="1:11" x14ac:dyDescent="0.25">
      <c r="A14" s="218" t="s">
        <v>0</v>
      </c>
      <c r="B14" s="218" t="s">
        <v>1</v>
      </c>
      <c r="C14" s="218" t="s">
        <v>220</v>
      </c>
      <c r="D14" s="220" t="s">
        <v>37</v>
      </c>
      <c r="E14" s="227" t="s">
        <v>4</v>
      </c>
      <c r="F14" s="228"/>
      <c r="G14" s="228"/>
      <c r="H14" s="215" t="s">
        <v>258</v>
      </c>
      <c r="I14" s="216"/>
      <c r="J14" s="216"/>
      <c r="K14" s="217"/>
    </row>
    <row r="15" spans="1:11" x14ac:dyDescent="0.25">
      <c r="A15" s="225"/>
      <c r="B15" s="225"/>
      <c r="C15" s="225"/>
      <c r="D15" s="226"/>
      <c r="E15" s="2" t="s">
        <v>262</v>
      </c>
      <c r="F15" s="2" t="s">
        <v>261</v>
      </c>
      <c r="G15" s="2" t="s">
        <v>8</v>
      </c>
      <c r="H15" s="2" t="s">
        <v>221</v>
      </c>
      <c r="I15" s="2" t="s">
        <v>222</v>
      </c>
      <c r="J15" s="2" t="s">
        <v>260</v>
      </c>
      <c r="K15" s="2" t="s">
        <v>259</v>
      </c>
    </row>
    <row r="16" spans="1:11" x14ac:dyDescent="0.25">
      <c r="A16" s="31" t="s">
        <v>334</v>
      </c>
      <c r="B16" s="17" t="s">
        <v>270</v>
      </c>
      <c r="C16" s="16" t="s">
        <v>24</v>
      </c>
      <c r="D16" s="17" t="s">
        <v>225</v>
      </c>
      <c r="E16" s="22">
        <v>1</v>
      </c>
      <c r="F16" s="21">
        <v>0.48</v>
      </c>
      <c r="G16" s="23">
        <f t="shared" ref="G16:G21" si="4">E16*F16</f>
        <v>0.48</v>
      </c>
      <c r="H16" s="34"/>
      <c r="I16" s="22"/>
      <c r="J16" s="99"/>
      <c r="K16" s="24">
        <f t="shared" ref="K16:K21" si="5">G16*J16</f>
        <v>0</v>
      </c>
    </row>
    <row r="17" spans="1:11" x14ac:dyDescent="0.25">
      <c r="A17" s="33" t="s">
        <v>335</v>
      </c>
      <c r="B17" s="17" t="s">
        <v>271</v>
      </c>
      <c r="C17" s="16" t="s">
        <v>330</v>
      </c>
      <c r="D17" s="17" t="s">
        <v>225</v>
      </c>
      <c r="E17" s="18">
        <v>1</v>
      </c>
      <c r="F17" s="17">
        <v>1.08</v>
      </c>
      <c r="G17" s="23">
        <f t="shared" si="4"/>
        <v>1.08</v>
      </c>
      <c r="H17" s="32"/>
      <c r="I17" s="18"/>
      <c r="J17" s="98"/>
      <c r="K17" s="20"/>
    </row>
    <row r="18" spans="1:11" x14ac:dyDescent="0.25">
      <c r="A18" s="33" t="s">
        <v>337</v>
      </c>
      <c r="B18" s="17" t="s">
        <v>273</v>
      </c>
      <c r="C18" s="16" t="s">
        <v>25</v>
      </c>
      <c r="D18" s="17" t="s">
        <v>225</v>
      </c>
      <c r="E18" s="18">
        <v>1</v>
      </c>
      <c r="F18" s="17">
        <v>0.48</v>
      </c>
      <c r="G18" s="23">
        <f t="shared" si="4"/>
        <v>0.48</v>
      </c>
      <c r="H18" s="32"/>
      <c r="I18" s="18"/>
      <c r="J18" s="98"/>
      <c r="K18" s="20">
        <f t="shared" si="5"/>
        <v>0</v>
      </c>
    </row>
    <row r="19" spans="1:11" x14ac:dyDescent="0.25">
      <c r="A19" s="31" t="s">
        <v>338</v>
      </c>
      <c r="B19" s="17" t="s">
        <v>274</v>
      </c>
      <c r="C19" s="16" t="s">
        <v>26</v>
      </c>
      <c r="D19" s="17" t="s">
        <v>225</v>
      </c>
      <c r="E19" s="18">
        <v>1</v>
      </c>
      <c r="F19" s="17">
        <v>0.48</v>
      </c>
      <c r="G19" s="23">
        <f t="shared" si="4"/>
        <v>0.48</v>
      </c>
      <c r="H19" s="32"/>
      <c r="I19" s="18"/>
      <c r="J19" s="98"/>
      <c r="K19" s="20">
        <f t="shared" si="5"/>
        <v>0</v>
      </c>
    </row>
    <row r="20" spans="1:11" x14ac:dyDescent="0.25">
      <c r="A20" s="33" t="s">
        <v>339</v>
      </c>
      <c r="B20" s="17" t="s">
        <v>275</v>
      </c>
      <c r="C20" s="16" t="s">
        <v>27</v>
      </c>
      <c r="D20" s="17" t="s">
        <v>225</v>
      </c>
      <c r="E20" s="18">
        <v>2</v>
      </c>
      <c r="F20" s="17">
        <v>0.48</v>
      </c>
      <c r="G20" s="23">
        <f t="shared" si="4"/>
        <v>0.96</v>
      </c>
      <c r="H20" s="32"/>
      <c r="I20" s="18"/>
      <c r="J20" s="98"/>
      <c r="K20" s="20"/>
    </row>
    <row r="21" spans="1:11" x14ac:dyDescent="0.25">
      <c r="A21" s="31" t="s">
        <v>340</v>
      </c>
      <c r="B21" s="17" t="s">
        <v>331</v>
      </c>
      <c r="C21" s="69" t="s">
        <v>267</v>
      </c>
      <c r="D21" s="72" t="s">
        <v>225</v>
      </c>
      <c r="E21" s="108">
        <v>1</v>
      </c>
      <c r="F21" s="109">
        <v>1.68</v>
      </c>
      <c r="G21" s="23">
        <f t="shared" si="4"/>
        <v>1.68</v>
      </c>
      <c r="H21" s="110"/>
      <c r="I21" s="108"/>
      <c r="J21" s="111"/>
      <c r="K21" s="112">
        <f t="shared" si="5"/>
        <v>0</v>
      </c>
    </row>
    <row r="22" spans="1:11" x14ac:dyDescent="0.25">
      <c r="A22" s="130" t="s">
        <v>341</v>
      </c>
      <c r="B22" s="131" t="s">
        <v>342</v>
      </c>
      <c r="C22" s="69" t="s">
        <v>343</v>
      </c>
      <c r="D22" s="72" t="s">
        <v>225</v>
      </c>
      <c r="E22" s="71"/>
      <c r="F22" s="72"/>
      <c r="G22" s="64"/>
      <c r="H22" s="84"/>
      <c r="I22" s="71"/>
      <c r="J22" s="95"/>
      <c r="K22" s="66"/>
    </row>
    <row r="23" spans="1:11" ht="13.5" customHeight="1" x14ac:dyDescent="0.25">
      <c r="A23" s="115">
        <v>4</v>
      </c>
      <c r="B23" s="116"/>
      <c r="C23" s="117" t="s">
        <v>263</v>
      </c>
      <c r="D23" s="117"/>
      <c r="E23" s="117"/>
      <c r="F23" s="117"/>
      <c r="G23" s="117"/>
      <c r="H23" s="117"/>
      <c r="I23" s="117"/>
      <c r="J23" s="118"/>
      <c r="K23" s="119">
        <f>SUM(K26:K28)</f>
        <v>0</v>
      </c>
    </row>
    <row r="24" spans="1:11" x14ac:dyDescent="0.25">
      <c r="A24" s="233" t="s">
        <v>230</v>
      </c>
      <c r="B24" s="233" t="s">
        <v>276</v>
      </c>
      <c r="C24" s="232" t="s">
        <v>220</v>
      </c>
      <c r="D24" s="232" t="s">
        <v>37</v>
      </c>
      <c r="E24" s="239" t="s">
        <v>4</v>
      </c>
      <c r="F24" s="239"/>
      <c r="G24" s="239"/>
      <c r="H24" s="239"/>
      <c r="I24" s="235" t="s">
        <v>231</v>
      </c>
      <c r="J24" s="236"/>
      <c r="K24" s="234" t="s">
        <v>259</v>
      </c>
    </row>
    <row r="25" spans="1:11" x14ac:dyDescent="0.25">
      <c r="A25" s="242"/>
      <c r="B25" s="242"/>
      <c r="C25" s="243"/>
      <c r="D25" s="243"/>
      <c r="E25" s="1" t="s">
        <v>278</v>
      </c>
      <c r="F25" s="1" t="s">
        <v>277</v>
      </c>
      <c r="G25" s="1" t="s">
        <v>16</v>
      </c>
      <c r="H25" s="1" t="s">
        <v>8</v>
      </c>
      <c r="I25" s="244"/>
      <c r="J25" s="245"/>
      <c r="K25" s="241"/>
    </row>
    <row r="26" spans="1:11" x14ac:dyDescent="0.25">
      <c r="A26" s="25" t="str">
        <f>'Tabela 2 - Instalações e etc'!A4</f>
        <v>Imóveis</v>
      </c>
      <c r="B26" s="68" t="str">
        <f>'Tabela 2 - Instalações e etc'!B4</f>
        <v>B8952</v>
      </c>
      <c r="C26" s="68" t="str">
        <f>'Tabela 2 - Instalações e etc'!C4</f>
        <v>Residencial (1,27% do C.M.C.C. - SINAPI</v>
      </c>
      <c r="D26" s="68" t="str">
        <f>'Tabela 2 - Instalações e etc'!D4</f>
        <v>R$/m² x mês</v>
      </c>
      <c r="E26" s="68">
        <v>2</v>
      </c>
      <c r="F26" s="68">
        <v>12.41</v>
      </c>
      <c r="G26" s="72">
        <f>0.48/176</f>
        <v>2.7272727272727271E-3</v>
      </c>
      <c r="H26" s="68">
        <f>TRUNC(E26*F26*G26,4)</f>
        <v>6.7599999999999993E-2</v>
      </c>
      <c r="I26" s="68">
        <f>'Tabela 2 - Instalações e etc'!E4</f>
        <v>0</v>
      </c>
      <c r="J26" s="68"/>
      <c r="K26" s="126">
        <f t="shared" ref="K26:K28" si="6">TRUNC(I26*H26,4)</f>
        <v>0</v>
      </c>
    </row>
    <row r="27" spans="1:11" ht="15" customHeight="1" x14ac:dyDescent="0.25">
      <c r="A27" s="25" t="str">
        <f>'Tabela 2 - Instalações e etc'!A6</f>
        <v>Mobiliário</v>
      </c>
      <c r="B27" s="68" t="str">
        <f>'Tabela 2 - Instalações e etc'!B6</f>
        <v>B8954</v>
      </c>
      <c r="C27" s="68" t="str">
        <f>'Tabela 2 - Instalações e etc'!C6</f>
        <v>Residência</v>
      </c>
      <c r="D27" s="68" t="str">
        <f>'Tabela 2 - Instalações e etc'!D6</f>
        <v>R$ x ocupante/mês</v>
      </c>
      <c r="E27" s="68">
        <v>2</v>
      </c>
      <c r="F27" s="68"/>
      <c r="G27" s="72">
        <f>0.48/176</f>
        <v>2.7272727272727271E-3</v>
      </c>
      <c r="H27" s="68">
        <f>TRUNC(E27*G27,4)</f>
        <v>5.4000000000000003E-3</v>
      </c>
      <c r="I27" s="68">
        <f>'Tabela 2 - Instalações e etc'!E6</f>
        <v>0</v>
      </c>
      <c r="J27" s="68"/>
      <c r="K27" s="126">
        <f t="shared" si="6"/>
        <v>0</v>
      </c>
    </row>
    <row r="28" spans="1:11" ht="25.5" x14ac:dyDescent="0.25">
      <c r="A28" s="85" t="str">
        <f>'Tabela 2 - Instalações e etc'!A12</f>
        <v>Custos diversos</v>
      </c>
      <c r="B28" s="127" t="str">
        <f>'Tabela 2 - Instalações e etc'!B12</f>
        <v>B8960</v>
      </c>
      <c r="C28" s="127" t="str">
        <f>'Tabela 2 - Instalações e etc'!C12</f>
        <v>Residência</v>
      </c>
      <c r="D28" s="127" t="str">
        <f>'Tabela 2 - Instalações e etc'!D12</f>
        <v>R$ x ocupante/mês</v>
      </c>
      <c r="E28" s="127">
        <v>2</v>
      </c>
      <c r="F28" s="127"/>
      <c r="G28" s="72">
        <f>0.48/176</f>
        <v>2.7272727272727271E-3</v>
      </c>
      <c r="H28" s="127">
        <f t="shared" ref="H28" si="7">TRUNC(E28*G28,4)</f>
        <v>5.4000000000000003E-3</v>
      </c>
      <c r="I28" s="127">
        <f>'Tabela 2 - Instalações e etc'!E12</f>
        <v>0</v>
      </c>
      <c r="J28" s="127"/>
      <c r="K28" s="128">
        <f t="shared" si="6"/>
        <v>0</v>
      </c>
    </row>
    <row r="29" spans="1:11" ht="15" customHeight="1" x14ac:dyDescent="0.25">
      <c r="A29" s="246" t="s">
        <v>28</v>
      </c>
      <c r="B29" s="247"/>
      <c r="C29" s="247"/>
      <c r="D29" s="247"/>
      <c r="E29" s="247"/>
      <c r="F29" s="247"/>
      <c r="G29" s="247"/>
      <c r="H29" s="247"/>
      <c r="I29" s="247"/>
      <c r="J29" s="247"/>
      <c r="K29" s="107" t="e">
        <f>K6+K9+K13+K23+#REF!+#REF!</f>
        <v>#REF!</v>
      </c>
    </row>
    <row r="30" spans="1:11" x14ac:dyDescent="0.25">
      <c r="A30" s="231" t="s">
        <v>256</v>
      </c>
      <c r="B30" s="231"/>
      <c r="C30" s="63" t="e">
        <f>SUM(#REF!+#REF!+#REF!)</f>
        <v>#REF!</v>
      </c>
      <c r="D30" s="63" t="e">
        <f>SUM(#REF!+#REF!+#REF!)</f>
        <v>#REF!</v>
      </c>
    </row>
    <row r="31" spans="1:11" ht="64.5" customHeight="1" x14ac:dyDescent="0.25">
      <c r="A31" s="248" t="s">
        <v>257</v>
      </c>
      <c r="B31" s="248"/>
      <c r="C31" s="248"/>
      <c r="D31" s="248"/>
    </row>
  </sheetData>
  <mergeCells count="30">
    <mergeCell ref="A29:J29"/>
    <mergeCell ref="A31:D31"/>
    <mergeCell ref="A30:B30"/>
    <mergeCell ref="K24:K25"/>
    <mergeCell ref="A24:A25"/>
    <mergeCell ref="B24:B25"/>
    <mergeCell ref="C24:C25"/>
    <mergeCell ref="D24:D25"/>
    <mergeCell ref="E24:H24"/>
    <mergeCell ref="I24:J25"/>
    <mergeCell ref="H14:K14"/>
    <mergeCell ref="A10:A11"/>
    <mergeCell ref="B10:B11"/>
    <mergeCell ref="C10:C11"/>
    <mergeCell ref="D10:D11"/>
    <mergeCell ref="E10:G10"/>
    <mergeCell ref="H10:K10"/>
    <mergeCell ref="A14:A15"/>
    <mergeCell ref="B14:B15"/>
    <mergeCell ref="C14:C15"/>
    <mergeCell ref="D14:D15"/>
    <mergeCell ref="E14:G14"/>
    <mergeCell ref="A1:K1"/>
    <mergeCell ref="A2:K2"/>
    <mergeCell ref="A3:A4"/>
    <mergeCell ref="B3:B4"/>
    <mergeCell ref="C3:C4"/>
    <mergeCell ref="D3:D4"/>
    <mergeCell ref="E3:G3"/>
    <mergeCell ref="H3:K3"/>
  </mergeCells>
  <phoneticPr fontId="16" type="noConversion"/>
  <conditionalFormatting sqref="H7:J7">
    <cfRule type="expression" dxfId="540" priority="116">
      <formula>$E$7&gt;0</formula>
    </cfRule>
  </conditionalFormatting>
  <conditionalFormatting sqref="H8:J8">
    <cfRule type="expression" dxfId="539" priority="115">
      <formula>$E$8&gt;0</formula>
    </cfRule>
  </conditionalFormatting>
  <conditionalFormatting sqref="A7:F7">
    <cfRule type="expression" dxfId="538" priority="105">
      <formula>$E$7&gt;0</formula>
    </cfRule>
  </conditionalFormatting>
  <conditionalFormatting sqref="G12:K12">
    <cfRule type="expression" dxfId="537" priority="97">
      <formula>$E$12&gt;0</formula>
    </cfRule>
  </conditionalFormatting>
  <conditionalFormatting sqref="A8:E8">
    <cfRule type="expression" dxfId="536" priority="95">
      <formula>$E$8&gt;0</formula>
    </cfRule>
  </conditionalFormatting>
  <conditionalFormatting sqref="A12:D12">
    <cfRule type="expression" dxfId="535" priority="88">
      <formula>$E$12&gt;0</formula>
    </cfRule>
  </conditionalFormatting>
  <conditionalFormatting sqref="A16 A19 A21">
    <cfRule type="expression" dxfId="534" priority="86">
      <formula>#REF!&gt;0</formula>
    </cfRule>
  </conditionalFormatting>
  <conditionalFormatting sqref="A17:B18 A20:B20 G16:G21">
    <cfRule type="expression" dxfId="533" priority="85">
      <formula>#REF!&gt;0</formula>
    </cfRule>
  </conditionalFormatting>
  <conditionalFormatting sqref="B16:C16 E16:F17 C17 B19 H16:K17 B21">
    <cfRule type="expression" dxfId="532" priority="84">
      <formula>$E$16&gt;0</formula>
    </cfRule>
  </conditionalFormatting>
  <conditionalFormatting sqref="C18 H18:K18">
    <cfRule type="expression" dxfId="531" priority="83">
      <formula>$E$18&gt;0</formula>
    </cfRule>
  </conditionalFormatting>
  <conditionalFormatting sqref="E18:F18">
    <cfRule type="expression" dxfId="530" priority="82">
      <formula>$E$18&gt;0</formula>
    </cfRule>
  </conditionalFormatting>
  <conditionalFormatting sqref="H19:K19 C19">
    <cfRule type="expression" dxfId="529" priority="81">
      <formula>$E$19&gt;0</formula>
    </cfRule>
  </conditionalFormatting>
  <conditionalFormatting sqref="E20:F20 C20 H20:K20">
    <cfRule type="expression" dxfId="528" priority="80">
      <formula>$E$20&gt;0</formula>
    </cfRule>
  </conditionalFormatting>
  <conditionalFormatting sqref="E21:F21 C21 H21:K21">
    <cfRule type="expression" dxfId="527" priority="79">
      <formula>$E$21&gt;0</formula>
    </cfRule>
  </conditionalFormatting>
  <conditionalFormatting sqref="F8">
    <cfRule type="expression" dxfId="526" priority="61">
      <formula>#REF!&gt;0</formula>
    </cfRule>
  </conditionalFormatting>
  <conditionalFormatting sqref="E12">
    <cfRule type="expression" dxfId="525" priority="56">
      <formula>#REF!&gt;0</formula>
    </cfRule>
  </conditionalFormatting>
  <conditionalFormatting sqref="F12">
    <cfRule type="expression" dxfId="524" priority="55">
      <formula>#REF!&gt;0</formula>
    </cfRule>
  </conditionalFormatting>
  <conditionalFormatting sqref="D16:D17">
    <cfRule type="expression" dxfId="523" priority="53">
      <formula>#REF!&gt;0</formula>
    </cfRule>
  </conditionalFormatting>
  <conditionalFormatting sqref="D18">
    <cfRule type="expression" dxfId="522" priority="51">
      <formula>#REF!&gt;0</formula>
    </cfRule>
  </conditionalFormatting>
  <conditionalFormatting sqref="D19">
    <cfRule type="expression" dxfId="521" priority="50">
      <formula>#REF!&gt;0</formula>
    </cfRule>
  </conditionalFormatting>
  <conditionalFormatting sqref="D20">
    <cfRule type="expression" dxfId="520" priority="49">
      <formula>#REF!&gt;0</formula>
    </cfRule>
  </conditionalFormatting>
  <conditionalFormatting sqref="D21">
    <cfRule type="expression" dxfId="519" priority="48">
      <formula>#REF!&gt;0</formula>
    </cfRule>
  </conditionalFormatting>
  <conditionalFormatting sqref="A26:K26">
    <cfRule type="expression" dxfId="518" priority="47">
      <formula>$E$26&gt;0</formula>
    </cfRule>
  </conditionalFormatting>
  <conditionalFormatting sqref="H27:K27">
    <cfRule type="expression" dxfId="517" priority="46">
      <formula>$E$27&gt;0</formula>
    </cfRule>
  </conditionalFormatting>
  <conditionalFormatting sqref="A27:F27">
    <cfRule type="expression" dxfId="516" priority="45">
      <formula>$E$27&gt;0</formula>
    </cfRule>
  </conditionalFormatting>
  <conditionalFormatting sqref="H28:K28">
    <cfRule type="expression" dxfId="515" priority="44">
      <formula>$E$28&gt;0</formula>
    </cfRule>
  </conditionalFormatting>
  <conditionalFormatting sqref="A28:F28">
    <cfRule type="expression" dxfId="514" priority="43">
      <formula>$E$28&gt;0</formula>
    </cfRule>
  </conditionalFormatting>
  <conditionalFormatting sqref="E19:F19">
    <cfRule type="expression" dxfId="513" priority="35">
      <formula>$E$18&gt;0</formula>
    </cfRule>
  </conditionalFormatting>
  <conditionalFormatting sqref="G27">
    <cfRule type="expression" dxfId="512" priority="34">
      <formula>$E$26&gt;0</formula>
    </cfRule>
  </conditionalFormatting>
  <conditionalFormatting sqref="G28">
    <cfRule type="expression" dxfId="511" priority="33">
      <formula>$E$26&gt;0</formula>
    </cfRule>
  </conditionalFormatting>
  <conditionalFormatting sqref="E22:K22">
    <cfRule type="expression" dxfId="510" priority="32">
      <formula>$E$21&gt;0</formula>
    </cfRule>
  </conditionalFormatting>
  <conditionalFormatting sqref="A22:B22">
    <cfRule type="expression" dxfId="509" priority="31">
      <formula>#REF!&gt;0</formula>
    </cfRule>
  </conditionalFormatting>
  <conditionalFormatting sqref="B22">
    <cfRule type="expression" dxfId="508" priority="30">
      <formula>$E$16&gt;0</formula>
    </cfRule>
  </conditionalFormatting>
  <conditionalFormatting sqref="D22">
    <cfRule type="expression" dxfId="507" priority="29">
      <formula>#REF!&gt;0</formula>
    </cfRule>
  </conditionalFormatting>
  <conditionalFormatting sqref="D22">
    <cfRule type="expression" dxfId="506" priority="28">
      <formula>#REF!&gt;0</formula>
    </cfRule>
  </conditionalFormatting>
  <conditionalFormatting sqref="C22">
    <cfRule type="expression" dxfId="505" priority="27">
      <formula>$E$20&gt;0</formula>
    </cfRule>
  </conditionalFormatting>
  <conditionalFormatting sqref="C22">
    <cfRule type="expression" dxfId="504" priority="26">
      <formula>$E$21&gt;0</formula>
    </cfRule>
  </conditionalFormatting>
  <conditionalFormatting sqref="G7:G8 K7:K8">
    <cfRule type="expression" dxfId="503" priority="155">
      <formula>#REF!&gt;0</formula>
    </cfRule>
  </conditionalFormatting>
  <conditionalFormatting sqref="B7">
    <cfRule type="expression" dxfId="502" priority="156">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CC378-3CB2-470B-B9A0-596CCD556910}">
  <sheetPr>
    <pageSetUpPr fitToPage="1"/>
  </sheetPr>
  <dimension ref="A1:L32"/>
  <sheetViews>
    <sheetView zoomScaleNormal="100" workbookViewId="0">
      <selection activeCell="C18" sqref="C18"/>
    </sheetView>
  </sheetViews>
  <sheetFormatPr defaultColWidth="9.140625" defaultRowHeight="15.75" x14ac:dyDescent="0.25"/>
  <cols>
    <col min="1" max="1" width="9.140625" style="139"/>
    <col min="2" max="2" width="29.5703125" style="150" customWidth="1"/>
    <col min="3" max="3" width="92.7109375" style="150" customWidth="1"/>
    <col min="4" max="4" width="50.85546875" style="187" customWidth="1"/>
    <col min="5" max="16384" width="9.140625" style="139"/>
  </cols>
  <sheetData>
    <row r="1" spans="1:12" x14ac:dyDescent="0.25">
      <c r="A1" s="137" t="s">
        <v>1</v>
      </c>
      <c r="B1" s="138" t="s">
        <v>395</v>
      </c>
      <c r="C1" s="185" t="s">
        <v>396</v>
      </c>
    </row>
    <row r="2" spans="1:12" x14ac:dyDescent="0.25">
      <c r="A2" s="140" t="s">
        <v>397</v>
      </c>
      <c r="B2" s="141"/>
      <c r="C2" s="186"/>
    </row>
    <row r="3" spans="1:12" ht="42.75" customHeight="1" x14ac:dyDescent="0.25">
      <c r="A3" s="142" t="s">
        <v>268</v>
      </c>
      <c r="B3" s="143" t="s">
        <v>265</v>
      </c>
      <c r="C3" s="182" t="s">
        <v>398</v>
      </c>
      <c r="H3" s="17"/>
      <c r="I3" s="16"/>
    </row>
    <row r="4" spans="1:12" ht="78.75" x14ac:dyDescent="0.25">
      <c r="A4" s="142" t="s">
        <v>269</v>
      </c>
      <c r="B4" s="143" t="s">
        <v>441</v>
      </c>
      <c r="C4" s="209" t="s">
        <v>518</v>
      </c>
      <c r="H4" s="17"/>
      <c r="I4" s="16"/>
    </row>
    <row r="5" spans="1:12" ht="144" customHeight="1" x14ac:dyDescent="0.25">
      <c r="A5" s="142" t="s">
        <v>270</v>
      </c>
      <c r="B5" s="143" t="s">
        <v>24</v>
      </c>
      <c r="C5" s="182" t="s">
        <v>399</v>
      </c>
      <c r="H5" s="17"/>
      <c r="I5" s="16"/>
    </row>
    <row r="6" spans="1:12" ht="144" customHeight="1" x14ac:dyDescent="0.25">
      <c r="A6" s="142" t="s">
        <v>271</v>
      </c>
      <c r="B6" s="143" t="s">
        <v>407</v>
      </c>
      <c r="C6" s="182" t="s">
        <v>406</v>
      </c>
      <c r="H6" s="17"/>
      <c r="I6" s="16"/>
    </row>
    <row r="7" spans="1:12" ht="171" customHeight="1" x14ac:dyDescent="0.25">
      <c r="A7" s="142" t="s">
        <v>272</v>
      </c>
      <c r="B7" s="143" t="s">
        <v>266</v>
      </c>
      <c r="C7" s="182" t="s">
        <v>400</v>
      </c>
      <c r="H7" s="17"/>
      <c r="I7" s="16"/>
    </row>
    <row r="8" spans="1:12" ht="47.25" x14ac:dyDescent="0.25">
      <c r="A8" s="142" t="s">
        <v>273</v>
      </c>
      <c r="B8" s="144" t="s">
        <v>25</v>
      </c>
      <c r="C8" s="182" t="s">
        <v>401</v>
      </c>
      <c r="H8" s="17"/>
      <c r="I8" s="16"/>
    </row>
    <row r="9" spans="1:12" ht="74.25" customHeight="1" x14ac:dyDescent="0.25">
      <c r="A9" s="142" t="s">
        <v>274</v>
      </c>
      <c r="B9" s="144" t="s">
        <v>26</v>
      </c>
      <c r="C9" s="182" t="s">
        <v>402</v>
      </c>
      <c r="H9" s="17"/>
      <c r="I9" s="16"/>
    </row>
    <row r="10" spans="1:12" ht="63.75" customHeight="1" x14ac:dyDescent="0.25">
      <c r="A10" s="142" t="s">
        <v>275</v>
      </c>
      <c r="B10" s="144" t="s">
        <v>27</v>
      </c>
      <c r="C10" s="182" t="s">
        <v>403</v>
      </c>
      <c r="H10" s="17"/>
      <c r="I10" s="69"/>
    </row>
    <row r="11" spans="1:12" ht="68.25" customHeight="1" x14ac:dyDescent="0.25">
      <c r="A11" s="142" t="s">
        <v>331</v>
      </c>
      <c r="B11" s="144" t="s">
        <v>267</v>
      </c>
      <c r="C11" s="182" t="s">
        <v>404</v>
      </c>
      <c r="H11" s="131"/>
      <c r="I11" s="69"/>
    </row>
    <row r="12" spans="1:12" ht="78.75" x14ac:dyDescent="0.25">
      <c r="A12" s="142" t="s">
        <v>342</v>
      </c>
      <c r="B12" s="151" t="s">
        <v>343</v>
      </c>
      <c r="C12" s="182" t="s">
        <v>408</v>
      </c>
      <c r="H12" s="131"/>
      <c r="I12" s="69"/>
    </row>
    <row r="13" spans="1:12" customFormat="1" x14ac:dyDescent="0.25">
      <c r="A13" s="142" t="s">
        <v>443</v>
      </c>
      <c r="B13" s="151" t="s">
        <v>446</v>
      </c>
      <c r="C13" s="182" t="s">
        <v>519</v>
      </c>
      <c r="D13" s="188"/>
      <c r="E13" s="71"/>
      <c r="F13" s="167"/>
      <c r="G13" s="64"/>
      <c r="H13" s="84"/>
      <c r="I13" s="71"/>
      <c r="J13" s="95"/>
      <c r="K13" s="66"/>
      <c r="L13" s="162"/>
    </row>
    <row r="14" spans="1:12" customFormat="1" ht="157.5" x14ac:dyDescent="0.25">
      <c r="A14" s="142" t="s">
        <v>445</v>
      </c>
      <c r="B14" s="151" t="s">
        <v>447</v>
      </c>
      <c r="C14" s="182" t="s">
        <v>517</v>
      </c>
      <c r="D14" s="188"/>
      <c r="E14" s="71"/>
      <c r="F14" s="72"/>
      <c r="G14" s="64"/>
      <c r="H14" s="84"/>
      <c r="I14" s="71"/>
      <c r="J14" s="95"/>
      <c r="K14" s="66"/>
      <c r="L14" s="162"/>
    </row>
    <row r="15" spans="1:12" x14ac:dyDescent="0.25">
      <c r="A15" s="145" t="s">
        <v>264</v>
      </c>
      <c r="B15" s="146"/>
      <c r="C15" s="146"/>
    </row>
    <row r="16" spans="1:12" ht="47.25" x14ac:dyDescent="0.25">
      <c r="A16" s="142" t="s">
        <v>288</v>
      </c>
      <c r="B16" s="143" t="s">
        <v>282</v>
      </c>
      <c r="C16" s="182" t="s">
        <v>527</v>
      </c>
      <c r="D16" s="184"/>
      <c r="G16" s="147"/>
      <c r="H16" s="148"/>
      <c r="I16" s="149"/>
    </row>
    <row r="17" spans="1:9" ht="35.25" customHeight="1" x14ac:dyDescent="0.25">
      <c r="A17" s="142" t="s">
        <v>289</v>
      </c>
      <c r="B17" s="143" t="s">
        <v>283</v>
      </c>
      <c r="C17" s="182" t="s">
        <v>528</v>
      </c>
      <c r="D17" s="184"/>
      <c r="H17" s="148"/>
      <c r="I17" s="147"/>
    </row>
    <row r="18" spans="1:9" ht="69" customHeight="1" x14ac:dyDescent="0.25">
      <c r="A18" s="142" t="s">
        <v>290</v>
      </c>
      <c r="B18" s="143" t="s">
        <v>284</v>
      </c>
      <c r="C18" s="182" t="s">
        <v>530</v>
      </c>
      <c r="D18" s="184"/>
      <c r="H18" s="148"/>
      <c r="I18" s="147"/>
    </row>
    <row r="19" spans="1:9" ht="81.75" customHeight="1" x14ac:dyDescent="0.25">
      <c r="A19" s="142" t="s">
        <v>291</v>
      </c>
      <c r="B19" s="143" t="s">
        <v>285</v>
      </c>
      <c r="C19" s="182" t="s">
        <v>415</v>
      </c>
      <c r="D19" s="184"/>
      <c r="H19" s="148"/>
      <c r="I19" s="147"/>
    </row>
    <row r="20" spans="1:9" ht="102" customHeight="1" x14ac:dyDescent="0.25">
      <c r="A20" s="142" t="s">
        <v>292</v>
      </c>
      <c r="B20" s="143" t="s">
        <v>286</v>
      </c>
      <c r="C20" s="182" t="s">
        <v>405</v>
      </c>
      <c r="D20" s="184"/>
      <c r="H20" s="148"/>
      <c r="I20" s="147"/>
    </row>
    <row r="21" spans="1:9" ht="102" customHeight="1" x14ac:dyDescent="0.25">
      <c r="A21" s="142" t="s">
        <v>293</v>
      </c>
      <c r="B21" s="143" t="s">
        <v>418</v>
      </c>
      <c r="C21" s="182"/>
      <c r="D21" s="183"/>
      <c r="H21" s="148"/>
      <c r="I21" s="147"/>
    </row>
    <row r="22" spans="1:9" ht="75" customHeight="1" x14ac:dyDescent="0.25">
      <c r="A22" s="142" t="s">
        <v>294</v>
      </c>
      <c r="B22" s="143" t="s">
        <v>287</v>
      </c>
      <c r="C22" s="182" t="s">
        <v>450</v>
      </c>
      <c r="D22" s="183"/>
      <c r="H22" s="148"/>
      <c r="I22" s="147"/>
    </row>
    <row r="23" spans="1:9" ht="63" x14ac:dyDescent="0.25">
      <c r="A23" s="142" t="s">
        <v>422</v>
      </c>
      <c r="B23" s="143" t="s">
        <v>448</v>
      </c>
      <c r="C23" s="182" t="s">
        <v>449</v>
      </c>
      <c r="D23" s="189"/>
      <c r="H23" s="148"/>
      <c r="I23" s="147"/>
    </row>
    <row r="24" spans="1:9" ht="47.25" x14ac:dyDescent="0.25">
      <c r="A24" s="142" t="s">
        <v>423</v>
      </c>
      <c r="B24" s="143" t="s">
        <v>520</v>
      </c>
      <c r="C24" s="182" t="s">
        <v>522</v>
      </c>
      <c r="D24" s="189"/>
      <c r="H24" s="148"/>
      <c r="I24" s="147"/>
    </row>
    <row r="25" spans="1:9" ht="63" x14ac:dyDescent="0.25">
      <c r="A25" s="142" t="s">
        <v>424</v>
      </c>
      <c r="B25" s="143" t="s">
        <v>280</v>
      </c>
      <c r="C25" s="182" t="s">
        <v>462</v>
      </c>
      <c r="D25" s="183" t="s">
        <v>452</v>
      </c>
      <c r="H25" s="148"/>
      <c r="I25" s="147"/>
    </row>
    <row r="26" spans="1:9" ht="47.25" x14ac:dyDescent="0.25">
      <c r="A26" s="142" t="s">
        <v>425</v>
      </c>
      <c r="B26" s="143" t="s">
        <v>461</v>
      </c>
      <c r="C26" s="182" t="s">
        <v>463</v>
      </c>
      <c r="D26" s="183"/>
      <c r="H26" s="148"/>
      <c r="I26" s="147"/>
    </row>
    <row r="27" spans="1:9" ht="47.25" x14ac:dyDescent="0.25">
      <c r="A27" s="142" t="s">
        <v>426</v>
      </c>
      <c r="B27" s="143" t="s">
        <v>451</v>
      </c>
      <c r="C27" s="182" t="s">
        <v>464</v>
      </c>
      <c r="D27" s="183"/>
    </row>
    <row r="28" spans="1:9" ht="31.5" x14ac:dyDescent="0.25">
      <c r="A28" s="142" t="s">
        <v>427</v>
      </c>
      <c r="B28" s="143" t="s">
        <v>431</v>
      </c>
      <c r="C28" s="182" t="s">
        <v>465</v>
      </c>
      <c r="D28" s="183"/>
    </row>
    <row r="29" spans="1:9" ht="31.5" x14ac:dyDescent="0.25">
      <c r="A29" s="142" t="s">
        <v>428</v>
      </c>
      <c r="B29" s="143" t="s">
        <v>432</v>
      </c>
      <c r="C29" s="182" t="s">
        <v>465</v>
      </c>
      <c r="D29" s="183"/>
    </row>
    <row r="30" spans="1:9" x14ac:dyDescent="0.25">
      <c r="A30" s="142" t="s">
        <v>429</v>
      </c>
      <c r="B30" s="143" t="s">
        <v>434</v>
      </c>
      <c r="C30" s="182"/>
      <c r="D30" s="183"/>
    </row>
    <row r="31" spans="1:9" x14ac:dyDescent="0.25">
      <c r="A31" s="142" t="s">
        <v>430</v>
      </c>
      <c r="B31" s="143" t="s">
        <v>435</v>
      </c>
      <c r="C31" s="182"/>
      <c r="D31" s="183"/>
    </row>
    <row r="32" spans="1:9" x14ac:dyDescent="0.25">
      <c r="D32" s="189"/>
    </row>
  </sheetData>
  <phoneticPr fontId="16" type="noConversion"/>
  <conditionalFormatting sqref="H8">
    <cfRule type="expression" dxfId="31" priority="38">
      <formula>$E$37&gt;0</formula>
    </cfRule>
  </conditionalFormatting>
  <conditionalFormatting sqref="H6 H9">
    <cfRule type="expression" dxfId="30" priority="37">
      <formula>$E$38&gt;0</formula>
    </cfRule>
  </conditionalFormatting>
  <conditionalFormatting sqref="I3">
    <cfRule type="expression" dxfId="29" priority="39">
      <formula>$E$37&gt;0</formula>
    </cfRule>
  </conditionalFormatting>
  <conditionalFormatting sqref="I4">
    <cfRule type="expression" dxfId="28" priority="40">
      <formula>$E$38&gt;0</formula>
    </cfRule>
  </conditionalFormatting>
  <conditionalFormatting sqref="I5 H7 H10">
    <cfRule type="expression" dxfId="27" priority="41">
      <formula>$E$39&gt;0</formula>
    </cfRule>
  </conditionalFormatting>
  <conditionalFormatting sqref="I6">
    <cfRule type="expression" dxfId="26" priority="36">
      <formula>$E$41&gt;0</formula>
    </cfRule>
  </conditionalFormatting>
  <conditionalFormatting sqref="I7">
    <cfRule type="expression" dxfId="25" priority="35">
      <formula>$E$42&gt;0</formula>
    </cfRule>
  </conditionalFormatting>
  <conditionalFormatting sqref="I8">
    <cfRule type="expression" dxfId="24" priority="34">
      <formula>$E$43&gt;0</formula>
    </cfRule>
  </conditionalFormatting>
  <conditionalFormatting sqref="I9">
    <cfRule type="expression" dxfId="23" priority="33">
      <formula>$E$44&gt;0</formula>
    </cfRule>
  </conditionalFormatting>
  <conditionalFormatting sqref="I10">
    <cfRule type="expression" dxfId="22" priority="32">
      <formula>$E$45&gt;0</formula>
    </cfRule>
  </conditionalFormatting>
  <conditionalFormatting sqref="H3">
    <cfRule type="expression" dxfId="21" priority="31">
      <formula>$E$37&gt;0</formula>
    </cfRule>
  </conditionalFormatting>
  <conditionalFormatting sqref="H4">
    <cfRule type="expression" dxfId="20" priority="30">
      <formula>$E$38&gt;0</formula>
    </cfRule>
  </conditionalFormatting>
  <conditionalFormatting sqref="H5">
    <cfRule type="expression" dxfId="19" priority="29">
      <formula>$E$39&gt;0</formula>
    </cfRule>
  </conditionalFormatting>
  <conditionalFormatting sqref="H11:H12">
    <cfRule type="expression" dxfId="18" priority="28">
      <formula>$E$38&gt;0</formula>
    </cfRule>
  </conditionalFormatting>
  <conditionalFormatting sqref="H11:H12">
    <cfRule type="expression" dxfId="17" priority="27">
      <formula>$E$39&gt;0</formula>
    </cfRule>
  </conditionalFormatting>
  <conditionalFormatting sqref="I11:I12">
    <cfRule type="expression" dxfId="16" priority="26">
      <formula>$E$44&gt;0</formula>
    </cfRule>
  </conditionalFormatting>
  <conditionalFormatting sqref="I11:I12">
    <cfRule type="expression" dxfId="15" priority="25">
      <formula>$E$45&gt;0</formula>
    </cfRule>
  </conditionalFormatting>
  <conditionalFormatting sqref="D16">
    <cfRule type="expression" dxfId="14" priority="19">
      <formula>$E$58&gt;0</formula>
    </cfRule>
  </conditionalFormatting>
  <conditionalFormatting sqref="D17">
    <cfRule type="expression" dxfId="13" priority="18">
      <formula>$E$59&gt;0</formula>
    </cfRule>
  </conditionalFormatting>
  <conditionalFormatting sqref="D18">
    <cfRule type="expression" dxfId="12" priority="17">
      <formula>$E$60&gt;0</formula>
    </cfRule>
  </conditionalFormatting>
  <conditionalFormatting sqref="D19">
    <cfRule type="expression" dxfId="11" priority="16">
      <formula>$E$61&gt;0</formula>
    </cfRule>
  </conditionalFormatting>
  <conditionalFormatting sqref="D20">
    <cfRule type="expression" dxfId="10" priority="15">
      <formula>$E$62&gt;0</formula>
    </cfRule>
  </conditionalFormatting>
  <conditionalFormatting sqref="D28:D31">
    <cfRule type="expression" dxfId="9" priority="14">
      <formula>#REF!&gt;0</formula>
    </cfRule>
  </conditionalFormatting>
  <conditionalFormatting sqref="D22">
    <cfRule type="expression" dxfId="8" priority="13">
      <formula>#REF!&gt;0</formula>
    </cfRule>
  </conditionalFormatting>
  <conditionalFormatting sqref="D22">
    <cfRule type="expression" dxfId="7" priority="12">
      <formula>#REF!&gt;0</formula>
    </cfRule>
  </conditionalFormatting>
  <conditionalFormatting sqref="D25">
    <cfRule type="expression" dxfId="6" priority="11">
      <formula>#REF!&gt;0</formula>
    </cfRule>
  </conditionalFormatting>
  <conditionalFormatting sqref="D26">
    <cfRule type="expression" dxfId="5" priority="10">
      <formula>#REF!&gt;0</formula>
    </cfRule>
  </conditionalFormatting>
  <conditionalFormatting sqref="D27">
    <cfRule type="expression" dxfId="4" priority="9">
      <formula>#REF!&gt;0</formula>
    </cfRule>
  </conditionalFormatting>
  <conditionalFormatting sqref="D21">
    <cfRule type="expression" dxfId="3" priority="8">
      <formula>#REF!&gt;0</formula>
    </cfRule>
  </conditionalFormatting>
  <conditionalFormatting sqref="E14:K14 E13 G13:K13">
    <cfRule type="expression" dxfId="2" priority="3">
      <formula>$E$40&gt;0</formula>
    </cfRule>
  </conditionalFormatting>
  <conditionalFormatting sqref="F13">
    <cfRule type="expression" dxfId="1" priority="2">
      <formula>$E$32&gt;0</formula>
    </cfRule>
  </conditionalFormatting>
  <conditionalFormatting sqref="F13">
    <cfRule type="expression" dxfId="0" priority="1">
      <formula>$E$32&gt;0</formula>
    </cfRule>
  </conditionalFormatting>
  <pageMargins left="0.511811024" right="0.511811024" top="0.78740157499999996" bottom="0.78740157499999996" header="0.31496062000000002" footer="0.31496062000000002"/>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7BB09-10AF-49F0-8E2F-4D37674897A7}">
  <sheetPr codeName="Planilha4"/>
  <dimension ref="A1:L33"/>
  <sheetViews>
    <sheetView topLeftCell="A25" workbookViewId="0">
      <selection activeCell="A33" sqref="A33:XFD33"/>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487</v>
      </c>
      <c r="B1" s="223"/>
      <c r="C1" s="223"/>
      <c r="D1" s="223"/>
      <c r="E1" s="223"/>
      <c r="F1" s="223"/>
      <c r="G1" s="223"/>
      <c r="H1" s="223"/>
      <c r="I1" s="223"/>
      <c r="J1" s="223"/>
      <c r="K1" s="224"/>
    </row>
    <row r="2" spans="1:12" ht="17.25" x14ac:dyDescent="0.25">
      <c r="A2" s="222" t="s">
        <v>300</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f>SUM(K7:K12)</f>
        <v>0</v>
      </c>
    </row>
    <row r="7" spans="1:12" x14ac:dyDescent="0.25">
      <c r="A7" s="81"/>
      <c r="B7" s="70" t="str">
        <f>Sheet1!A33</f>
        <v>P8051</v>
      </c>
      <c r="C7" s="69" t="str">
        <f>Sheet1!B33</f>
        <v>Engenheiro agrimensor / Geógrafo júnior</v>
      </c>
      <c r="D7" s="70" t="str">
        <f>Sheet1!C33</f>
        <v>mês</v>
      </c>
      <c r="E7" s="71">
        <v>1</v>
      </c>
      <c r="F7" s="72">
        <f>TRUNC((4*8)/176,4)</f>
        <v>0.18179999999999999</v>
      </c>
      <c r="G7" s="64">
        <f t="shared" ref="G7:G12" si="0">TRUNC(E7*F7,4)</f>
        <v>0.18179999999999999</v>
      </c>
      <c r="H7" s="65"/>
      <c r="I7" s="65"/>
      <c r="J7" s="95"/>
      <c r="K7" s="66">
        <f t="shared" ref="K7:K12" si="1">TRUNC(G7*J7,4)</f>
        <v>0</v>
      </c>
    </row>
    <row r="8" spans="1:12" x14ac:dyDescent="0.25">
      <c r="A8" s="81"/>
      <c r="B8" s="70" t="str">
        <f>Sheet1!A54</f>
        <v>P8080</v>
      </c>
      <c r="C8" s="69" t="str">
        <f>Sheet1!B54</f>
        <v>Geólogo júnior</v>
      </c>
      <c r="D8" s="70" t="str">
        <f>Sheet1!C54</f>
        <v>mês</v>
      </c>
      <c r="E8" s="71">
        <v>2</v>
      </c>
      <c r="F8" s="72">
        <f>TRUNC((4*8)/176,4)</f>
        <v>0.18179999999999999</v>
      </c>
      <c r="G8" s="64">
        <f t="shared" si="0"/>
        <v>0.36359999999999998</v>
      </c>
      <c r="H8" s="65"/>
      <c r="I8" s="65"/>
      <c r="J8" s="95"/>
      <c r="K8" s="66">
        <f t="shared" si="1"/>
        <v>0</v>
      </c>
      <c r="L8" s="52"/>
    </row>
    <row r="9" spans="1:12" x14ac:dyDescent="0.25">
      <c r="A9" s="81"/>
      <c r="B9" s="70" t="str">
        <f>Sheet1!A55</f>
        <v>P8081</v>
      </c>
      <c r="C9" s="69" t="str">
        <f>Sheet1!B55</f>
        <v>Geólogo pleno</v>
      </c>
      <c r="D9" s="70" t="str">
        <f>Sheet1!C55</f>
        <v>mês</v>
      </c>
      <c r="E9" s="71">
        <v>1</v>
      </c>
      <c r="F9" s="72">
        <f>TRUNC((7*8)/176,4)</f>
        <v>0.31809999999999999</v>
      </c>
      <c r="G9" s="64">
        <f t="shared" si="0"/>
        <v>0.31809999999999999</v>
      </c>
      <c r="H9" s="65"/>
      <c r="I9" s="65"/>
      <c r="J9" s="95"/>
      <c r="K9" s="66">
        <f t="shared" si="1"/>
        <v>0</v>
      </c>
    </row>
    <row r="10" spans="1:12" x14ac:dyDescent="0.25">
      <c r="A10" s="81"/>
      <c r="B10" s="70" t="str">
        <f>Sheet1!A73</f>
        <v>P8123</v>
      </c>
      <c r="C10" s="69" t="str">
        <f>Sheet1!B73</f>
        <v>Paleontólogo / Arqueólogo / Antropólogo júnior</v>
      </c>
      <c r="D10" s="70" t="str">
        <f>Sheet1!C73</f>
        <v>mês</v>
      </c>
      <c r="E10" s="71">
        <v>1</v>
      </c>
      <c r="F10" s="72">
        <f>TRUNC(8/176,4)</f>
        <v>4.5400000000000003E-2</v>
      </c>
      <c r="G10" s="64">
        <f>TRUNC(E10*F10,4)</f>
        <v>4.5400000000000003E-2</v>
      </c>
      <c r="H10" s="65"/>
      <c r="I10" s="65"/>
      <c r="J10" s="95"/>
      <c r="K10" s="66">
        <f>TRUNC(G10*J10,4)</f>
        <v>0</v>
      </c>
    </row>
    <row r="11" spans="1:12" x14ac:dyDescent="0.25">
      <c r="A11" s="81"/>
      <c r="B11" s="70" t="str">
        <f>Sheet1!A74</f>
        <v>P8124</v>
      </c>
      <c r="C11" s="69" t="str">
        <f>Sheet1!B74</f>
        <v>Paleontólogo / Arqueólogo / Antropólogo pleno</v>
      </c>
      <c r="D11" s="70" t="str">
        <f>Sheet1!C74</f>
        <v>mês</v>
      </c>
      <c r="E11" s="71">
        <v>1</v>
      </c>
      <c r="F11" s="72">
        <f>TRUNC(8/176,4)</f>
        <v>4.5400000000000003E-2</v>
      </c>
      <c r="G11" s="64">
        <f t="shared" si="0"/>
        <v>4.5400000000000003E-2</v>
      </c>
      <c r="H11" s="65"/>
      <c r="I11" s="65"/>
      <c r="J11" s="95"/>
      <c r="K11" s="66">
        <f t="shared" si="1"/>
        <v>0</v>
      </c>
    </row>
    <row r="12" spans="1:12" x14ac:dyDescent="0.25">
      <c r="A12" s="81"/>
      <c r="B12" s="70" t="str">
        <f>Sheet1!A15</f>
        <v>P8025</v>
      </c>
      <c r="C12" s="69" t="str">
        <f>Sheet1!B15</f>
        <v>Auxiliar</v>
      </c>
      <c r="D12" s="70" t="str">
        <f>Sheet1!C15</f>
        <v>mês</v>
      </c>
      <c r="E12" s="71">
        <v>1</v>
      </c>
      <c r="F12" s="72">
        <f>TRUNC((4*8)/176,4)</f>
        <v>0.18179999999999999</v>
      </c>
      <c r="G12" s="64">
        <f t="shared" si="0"/>
        <v>0.18179999999999999</v>
      </c>
      <c r="H12" s="65"/>
      <c r="I12" s="65"/>
      <c r="J12" s="95"/>
      <c r="K12" s="66">
        <f t="shared" si="1"/>
        <v>0</v>
      </c>
    </row>
    <row r="13" spans="1:12" ht="13.5" customHeight="1" x14ac:dyDescent="0.25">
      <c r="A13" s="26" t="s">
        <v>19</v>
      </c>
      <c r="B13" s="104"/>
      <c r="C13" s="11" t="s">
        <v>20</v>
      </c>
      <c r="D13" s="12"/>
      <c r="E13" s="28"/>
      <c r="F13" s="12"/>
      <c r="G13" s="12"/>
      <c r="H13" s="12"/>
      <c r="I13" s="12"/>
      <c r="J13" s="29"/>
      <c r="K13" s="30">
        <f>SUM(K16:K16)</f>
        <v>0</v>
      </c>
    </row>
    <row r="14" spans="1:12" x14ac:dyDescent="0.25">
      <c r="A14" s="218" t="s">
        <v>0</v>
      </c>
      <c r="B14" s="218" t="s">
        <v>1</v>
      </c>
      <c r="C14" s="218" t="s">
        <v>220</v>
      </c>
      <c r="D14" s="220" t="s">
        <v>37</v>
      </c>
      <c r="E14" s="215" t="s">
        <v>4</v>
      </c>
      <c r="F14" s="216"/>
      <c r="G14" s="216"/>
      <c r="H14" s="215" t="s">
        <v>258</v>
      </c>
      <c r="I14" s="216"/>
      <c r="J14" s="216"/>
      <c r="K14" s="217"/>
    </row>
    <row r="15" spans="1:12" x14ac:dyDescent="0.25">
      <c r="A15" s="219"/>
      <c r="B15" s="219"/>
      <c r="C15" s="219"/>
      <c r="D15" s="221"/>
      <c r="E15" s="1" t="s">
        <v>262</v>
      </c>
      <c r="F15" s="2" t="s">
        <v>261</v>
      </c>
      <c r="G15" s="1" t="s">
        <v>8</v>
      </c>
      <c r="H15" s="1" t="s">
        <v>221</v>
      </c>
      <c r="I15" s="1" t="s">
        <v>222</v>
      </c>
      <c r="J15" s="1" t="s">
        <v>260</v>
      </c>
      <c r="K15" s="1" t="s">
        <v>259</v>
      </c>
    </row>
    <row r="16" spans="1:12" x14ac:dyDescent="0.25">
      <c r="A16" s="25"/>
      <c r="B16" s="84" t="str">
        <f>'Tabela 1 - Veículos'!A4</f>
        <v>E8891</v>
      </c>
      <c r="C16" s="84" t="str">
        <f>'Tabela 1 - Veículos'!B4</f>
        <v>Veículo leve - tipo  pick up 4 x 4 - (sem motorista)</v>
      </c>
      <c r="D16" s="84" t="str">
        <f>'Tabela 1 - Veículos'!C4</f>
        <v>hora</v>
      </c>
      <c r="E16" s="71">
        <v>2</v>
      </c>
      <c r="F16" s="72">
        <v>16</v>
      </c>
      <c r="G16" s="64">
        <f t="shared" ref="G16" si="2">E16*F16</f>
        <v>32</v>
      </c>
      <c r="H16" s="84"/>
      <c r="I16" s="84"/>
      <c r="J16" s="95"/>
      <c r="K16" s="66">
        <f t="shared" ref="K16" si="3">J16*G16</f>
        <v>0</v>
      </c>
    </row>
    <row r="17" spans="1:12" ht="15" customHeight="1" x14ac:dyDescent="0.25">
      <c r="A17" s="26" t="s">
        <v>22</v>
      </c>
      <c r="B17" s="27"/>
      <c r="C17" s="87" t="s">
        <v>23</v>
      </c>
      <c r="D17" s="12"/>
      <c r="E17" s="12"/>
      <c r="F17" s="12"/>
      <c r="G17" s="12"/>
      <c r="H17" s="12"/>
      <c r="I17" s="12"/>
      <c r="J17" s="29"/>
      <c r="K17" s="30">
        <f>SUM(K20:K22)</f>
        <v>0</v>
      </c>
    </row>
    <row r="18" spans="1:12" x14ac:dyDescent="0.25">
      <c r="A18" s="218" t="s">
        <v>0</v>
      </c>
      <c r="B18" s="218" t="s">
        <v>1</v>
      </c>
      <c r="C18" s="218" t="s">
        <v>220</v>
      </c>
      <c r="D18" s="220" t="s">
        <v>37</v>
      </c>
      <c r="E18" s="227" t="s">
        <v>4</v>
      </c>
      <c r="F18" s="228"/>
      <c r="G18" s="228"/>
      <c r="H18" s="215" t="s">
        <v>258</v>
      </c>
      <c r="I18" s="216"/>
      <c r="J18" s="216"/>
      <c r="K18" s="217"/>
    </row>
    <row r="19" spans="1:12" x14ac:dyDescent="0.25">
      <c r="A19" s="225"/>
      <c r="B19" s="225"/>
      <c r="C19" s="225"/>
      <c r="D19" s="226"/>
      <c r="E19" s="2" t="s">
        <v>262</v>
      </c>
      <c r="F19" s="2" t="s">
        <v>261</v>
      </c>
      <c r="G19" s="2" t="s">
        <v>8</v>
      </c>
      <c r="H19" s="2" t="s">
        <v>221</v>
      </c>
      <c r="I19" s="2" t="s">
        <v>222</v>
      </c>
      <c r="J19" s="2" t="s">
        <v>260</v>
      </c>
      <c r="K19" s="2" t="s">
        <v>259</v>
      </c>
    </row>
    <row r="20" spans="1:12" x14ac:dyDescent="0.25">
      <c r="A20" s="31" t="s">
        <v>332</v>
      </c>
      <c r="B20" s="17" t="s">
        <v>268</v>
      </c>
      <c r="C20" s="16" t="s">
        <v>265</v>
      </c>
      <c r="D20" s="17" t="s">
        <v>225</v>
      </c>
      <c r="E20" s="18">
        <v>1</v>
      </c>
      <c r="F20" s="17">
        <f>4*8</f>
        <v>32</v>
      </c>
      <c r="G20" s="19">
        <f t="shared" ref="G20:G22" si="4">E20*F20</f>
        <v>32</v>
      </c>
      <c r="H20" s="32"/>
      <c r="I20" s="18"/>
      <c r="J20" s="98"/>
      <c r="K20" s="20">
        <f t="shared" ref="K20:K22" si="5">G20*J20</f>
        <v>0</v>
      </c>
    </row>
    <row r="21" spans="1:12" x14ac:dyDescent="0.25">
      <c r="A21" s="33" t="s">
        <v>333</v>
      </c>
      <c r="B21" s="17" t="s">
        <v>269</v>
      </c>
      <c r="C21" s="16" t="s">
        <v>441</v>
      </c>
      <c r="D21" s="17" t="s">
        <v>225</v>
      </c>
      <c r="E21" s="22">
        <v>1</v>
      </c>
      <c r="F21" s="17">
        <f>4*8</f>
        <v>32</v>
      </c>
      <c r="G21" s="23">
        <f t="shared" si="4"/>
        <v>32</v>
      </c>
      <c r="H21" s="34"/>
      <c r="I21" s="22"/>
      <c r="J21" s="99"/>
      <c r="K21" s="24">
        <f t="shared" si="5"/>
        <v>0</v>
      </c>
    </row>
    <row r="22" spans="1:12" x14ac:dyDescent="0.25">
      <c r="A22" s="31" t="s">
        <v>336</v>
      </c>
      <c r="B22" s="17" t="s">
        <v>272</v>
      </c>
      <c r="C22" s="16" t="s">
        <v>266</v>
      </c>
      <c r="D22" s="17" t="s">
        <v>225</v>
      </c>
      <c r="E22" s="18">
        <v>2</v>
      </c>
      <c r="F22" s="17">
        <f>4*8</f>
        <v>32</v>
      </c>
      <c r="G22" s="19">
        <f t="shared" si="4"/>
        <v>64</v>
      </c>
      <c r="H22" s="32"/>
      <c r="I22" s="18"/>
      <c r="J22" s="98"/>
      <c r="K22" s="20">
        <f t="shared" si="5"/>
        <v>0</v>
      </c>
    </row>
    <row r="23" spans="1:12" x14ac:dyDescent="0.25">
      <c r="A23" s="22" t="s">
        <v>442</v>
      </c>
      <c r="B23" s="22" t="s">
        <v>443</v>
      </c>
      <c r="C23" s="177" t="s">
        <v>446</v>
      </c>
      <c r="D23" s="22" t="s">
        <v>225</v>
      </c>
      <c r="E23" s="22">
        <v>1</v>
      </c>
      <c r="F23" s="22">
        <f>4*8</f>
        <v>32</v>
      </c>
      <c r="G23" s="22">
        <f t="shared" ref="G23:G24" si="6">E23*F23</f>
        <v>32</v>
      </c>
      <c r="H23" s="22"/>
      <c r="I23" s="22"/>
      <c r="J23" s="22"/>
      <c r="K23" s="22"/>
      <c r="L23" s="162"/>
    </row>
    <row r="24" spans="1:12" x14ac:dyDescent="0.25">
      <c r="A24" s="22" t="s">
        <v>444</v>
      </c>
      <c r="B24" s="22" t="s">
        <v>445</v>
      </c>
      <c r="C24" s="177" t="s">
        <v>447</v>
      </c>
      <c r="D24" s="22" t="s">
        <v>225</v>
      </c>
      <c r="E24" s="22">
        <v>1</v>
      </c>
      <c r="F24" s="22">
        <f>4*8</f>
        <v>32</v>
      </c>
      <c r="G24" s="22">
        <f t="shared" si="6"/>
        <v>32</v>
      </c>
      <c r="H24" s="22"/>
      <c r="I24" s="22"/>
      <c r="J24" s="22"/>
      <c r="K24" s="22"/>
      <c r="L24" s="162"/>
    </row>
    <row r="25" spans="1:12" ht="13.5" customHeight="1" x14ac:dyDescent="0.25">
      <c r="A25" s="115">
        <v>4</v>
      </c>
      <c r="B25" s="116"/>
      <c r="C25" s="117" t="s">
        <v>263</v>
      </c>
      <c r="D25" s="117"/>
      <c r="E25" s="117"/>
      <c r="F25" s="117"/>
      <c r="G25" s="117"/>
      <c r="H25" s="117"/>
      <c r="I25" s="117"/>
      <c r="J25" s="118"/>
      <c r="K25" s="119">
        <f>SUM(K28:K30)</f>
        <v>0</v>
      </c>
    </row>
    <row r="26" spans="1:12" x14ac:dyDescent="0.25">
      <c r="A26" s="233" t="s">
        <v>230</v>
      </c>
      <c r="B26" s="233" t="s">
        <v>276</v>
      </c>
      <c r="C26" s="232" t="s">
        <v>220</v>
      </c>
      <c r="D26" s="232" t="s">
        <v>37</v>
      </c>
      <c r="E26" s="239" t="s">
        <v>4</v>
      </c>
      <c r="F26" s="239"/>
      <c r="G26" s="239"/>
      <c r="H26" s="239"/>
      <c r="I26" s="235" t="s">
        <v>231</v>
      </c>
      <c r="J26" s="236"/>
      <c r="K26" s="234" t="s">
        <v>259</v>
      </c>
    </row>
    <row r="27" spans="1:12" x14ac:dyDescent="0.25">
      <c r="A27" s="242"/>
      <c r="B27" s="242"/>
      <c r="C27" s="243"/>
      <c r="D27" s="243"/>
      <c r="E27" s="1" t="s">
        <v>278</v>
      </c>
      <c r="F27" s="1" t="s">
        <v>277</v>
      </c>
      <c r="G27" s="1" t="s">
        <v>16</v>
      </c>
      <c r="H27" s="1" t="s">
        <v>8</v>
      </c>
      <c r="I27" s="244"/>
      <c r="J27" s="245"/>
      <c r="K27" s="241"/>
    </row>
    <row r="28" spans="1:12" x14ac:dyDescent="0.25">
      <c r="A28" s="25" t="str">
        <f>'Tabela 2 - Instalações e etc'!A4</f>
        <v>Imóveis</v>
      </c>
      <c r="B28" s="68" t="str">
        <f>'Tabela 2 - Instalações e etc'!B4</f>
        <v>B8952</v>
      </c>
      <c r="C28" s="68" t="str">
        <f>'Tabela 2 - Instalações e etc'!C4</f>
        <v>Residencial (1,27% do C.M.C.C. - SINAPI</v>
      </c>
      <c r="D28" s="68" t="str">
        <f>'Tabela 2 - Instalações e etc'!D4</f>
        <v>R$/m² x mês</v>
      </c>
      <c r="E28" s="68">
        <v>6</v>
      </c>
      <c r="F28" s="68">
        <v>12.41</v>
      </c>
      <c r="G28" s="72">
        <f>TRUNC((4*8)/176,4)</f>
        <v>0.18179999999999999</v>
      </c>
      <c r="H28" s="68">
        <f>TRUNC(E28*F28*G28,4)</f>
        <v>13.536799999999999</v>
      </c>
      <c r="I28" s="68"/>
      <c r="J28" s="68"/>
      <c r="K28" s="126">
        <f t="shared" ref="K28:K30" si="7">TRUNC(I28*H28,4)</f>
        <v>0</v>
      </c>
    </row>
    <row r="29" spans="1:12" ht="15" customHeight="1" x14ac:dyDescent="0.25">
      <c r="A29" s="25" t="str">
        <f>'Tabela 2 - Instalações e etc'!A6</f>
        <v>Mobiliário</v>
      </c>
      <c r="B29" s="68" t="str">
        <f>'Tabela 2 - Instalações e etc'!B6</f>
        <v>B8954</v>
      </c>
      <c r="C29" s="68" t="str">
        <f>'Tabela 2 - Instalações e etc'!C6</f>
        <v>Residência</v>
      </c>
      <c r="D29" s="68" t="str">
        <f>'Tabela 2 - Instalações e etc'!D6</f>
        <v>R$ x ocupante/mês</v>
      </c>
      <c r="E29" s="68">
        <v>6</v>
      </c>
      <c r="F29" s="68"/>
      <c r="G29" s="72">
        <f>TRUNC((4*8)/176,4)</f>
        <v>0.18179999999999999</v>
      </c>
      <c r="H29" s="68">
        <f>TRUNC(E29*G29,4)</f>
        <v>1.0908</v>
      </c>
      <c r="I29" s="68"/>
      <c r="J29" s="68"/>
      <c r="K29" s="126">
        <f t="shared" si="7"/>
        <v>0</v>
      </c>
    </row>
    <row r="30" spans="1:12" ht="25.5" x14ac:dyDescent="0.25">
      <c r="A30" s="85" t="str">
        <f>'Tabela 2 - Instalações e etc'!A12</f>
        <v>Custos diversos</v>
      </c>
      <c r="B30" s="127" t="str">
        <f>'Tabela 2 - Instalações e etc'!B12</f>
        <v>B8960</v>
      </c>
      <c r="C30" s="127" t="str">
        <f>'Tabela 2 - Instalações e etc'!C12</f>
        <v>Residência</v>
      </c>
      <c r="D30" s="127" t="str">
        <f>'Tabela 2 - Instalações e etc'!D12</f>
        <v>R$ x ocupante/mês</v>
      </c>
      <c r="E30" s="127">
        <v>6</v>
      </c>
      <c r="F30" s="127"/>
      <c r="G30" s="72">
        <f>TRUNC((4*8)/176,4)</f>
        <v>0.18179999999999999</v>
      </c>
      <c r="H30" s="127">
        <f t="shared" ref="H30" si="8">TRUNC(E30*G30,4)</f>
        <v>1.0908</v>
      </c>
      <c r="I30" s="127"/>
      <c r="J30" s="127"/>
      <c r="K30" s="128">
        <f t="shared" si="7"/>
        <v>0</v>
      </c>
    </row>
    <row r="31" spans="1:12" ht="15" customHeight="1" x14ac:dyDescent="0.25">
      <c r="A31" s="229" t="s">
        <v>28</v>
      </c>
      <c r="B31" s="230"/>
      <c r="C31" s="230"/>
      <c r="D31" s="230"/>
      <c r="E31" s="230"/>
      <c r="F31" s="230"/>
      <c r="G31" s="230"/>
      <c r="H31" s="230"/>
      <c r="I31" s="230"/>
      <c r="J31" s="230"/>
      <c r="K31" s="107" t="e">
        <f>K6+K13+K17+K25+#REF!+#REF!</f>
        <v>#REF!</v>
      </c>
    </row>
    <row r="32" spans="1:12" x14ac:dyDescent="0.25">
      <c r="A32" s="231" t="s">
        <v>256</v>
      </c>
      <c r="B32" s="231"/>
      <c r="C32" s="63" t="e">
        <f>SUM(#REF!+#REF!+#REF!)</f>
        <v>#REF!</v>
      </c>
      <c r="D32" s="63" t="e">
        <f>SUM(#REF!+#REF!+#REF!)</f>
        <v>#REF!</v>
      </c>
    </row>
    <row r="33" spans="1:1" x14ac:dyDescent="0.25">
      <c r="A33" t="s">
        <v>304</v>
      </c>
    </row>
  </sheetData>
  <mergeCells count="29">
    <mergeCell ref="A31:J31"/>
    <mergeCell ref="A32:B32"/>
    <mergeCell ref="K26:K27"/>
    <mergeCell ref="A26:A27"/>
    <mergeCell ref="B26:B27"/>
    <mergeCell ref="C26:C27"/>
    <mergeCell ref="D26:D27"/>
    <mergeCell ref="E26:H26"/>
    <mergeCell ref="I26:J27"/>
    <mergeCell ref="H18:K18"/>
    <mergeCell ref="A14:A15"/>
    <mergeCell ref="B14:B15"/>
    <mergeCell ref="C14:C15"/>
    <mergeCell ref="D14:D15"/>
    <mergeCell ref="E14:G14"/>
    <mergeCell ref="H14:K14"/>
    <mergeCell ref="A18:A19"/>
    <mergeCell ref="B18:B19"/>
    <mergeCell ref="C18:C19"/>
    <mergeCell ref="D18:D19"/>
    <mergeCell ref="E18:G18"/>
    <mergeCell ref="A1:K1"/>
    <mergeCell ref="A2:K2"/>
    <mergeCell ref="A3:A4"/>
    <mergeCell ref="B3:B4"/>
    <mergeCell ref="C3:C4"/>
    <mergeCell ref="D3:D4"/>
    <mergeCell ref="E3:G3"/>
    <mergeCell ref="H3:K3"/>
  </mergeCells>
  <phoneticPr fontId="16" type="noConversion"/>
  <conditionalFormatting sqref="H7:J7">
    <cfRule type="expression" dxfId="501" priority="134">
      <formula>$E$7&gt;0</formula>
    </cfRule>
  </conditionalFormatting>
  <conditionalFormatting sqref="A10:F10 H10:J10 F11">
    <cfRule type="expression" dxfId="500" priority="132">
      <formula>$E$10&gt;0</formula>
    </cfRule>
  </conditionalFormatting>
  <conditionalFormatting sqref="H8:J8">
    <cfRule type="expression" dxfId="499" priority="131">
      <formula>$E$8&gt;0</formula>
    </cfRule>
  </conditionalFormatting>
  <conditionalFormatting sqref="H9:J10">
    <cfRule type="expression" dxfId="498" priority="130">
      <formula>$E$9&gt;0</formula>
    </cfRule>
  </conditionalFormatting>
  <conditionalFormatting sqref="H11:J11">
    <cfRule type="expression" dxfId="497" priority="128">
      <formula>$E$11&gt;0</formula>
    </cfRule>
  </conditionalFormatting>
  <conditionalFormatting sqref="H12:J12">
    <cfRule type="expression" dxfId="496" priority="126">
      <formula>$E$12&gt;0</formula>
    </cfRule>
  </conditionalFormatting>
  <conditionalFormatting sqref="A7:F7">
    <cfRule type="expression" dxfId="495" priority="123">
      <formula>$E$7&gt;0</formula>
    </cfRule>
  </conditionalFormatting>
  <conditionalFormatting sqref="A8:E8">
    <cfRule type="expression" dxfId="494" priority="121">
      <formula>$E$8&gt;0</formula>
    </cfRule>
  </conditionalFormatting>
  <conditionalFormatting sqref="A9:E10">
    <cfRule type="expression" dxfId="493" priority="120">
      <formula>$E$9&gt;0</formula>
    </cfRule>
  </conditionalFormatting>
  <conditionalFormatting sqref="A11:E11">
    <cfRule type="expression" dxfId="492" priority="119">
      <formula>$E$11&gt;0</formula>
    </cfRule>
  </conditionalFormatting>
  <conditionalFormatting sqref="G16:K16">
    <cfRule type="expression" dxfId="491" priority="113">
      <formula>$E$16&gt;0</formula>
    </cfRule>
  </conditionalFormatting>
  <conditionalFormatting sqref="A12:E12">
    <cfRule type="expression" dxfId="490" priority="110">
      <formula>$E$12&gt;0</formula>
    </cfRule>
  </conditionalFormatting>
  <conditionalFormatting sqref="A16:D16">
    <cfRule type="expression" dxfId="489" priority="106">
      <formula>$E$16&gt;0</formula>
    </cfRule>
  </conditionalFormatting>
  <conditionalFormatting sqref="C20:K20 A22">
    <cfRule type="expression" dxfId="488" priority="104">
      <formula>$E$20&gt;0</formula>
    </cfRule>
  </conditionalFormatting>
  <conditionalFormatting sqref="C21 E21 G21:K21 G24">
    <cfRule type="expression" dxfId="487" priority="103">
      <formula>$E$21&gt;0</formula>
    </cfRule>
  </conditionalFormatting>
  <conditionalFormatting sqref="B22">
    <cfRule type="expression" dxfId="486" priority="102">
      <formula>#REF!&gt;0</formula>
    </cfRule>
  </conditionalFormatting>
  <conditionalFormatting sqref="C22 E22 G22:K22">
    <cfRule type="expression" dxfId="485" priority="101">
      <formula>$E$22&gt;0</formula>
    </cfRule>
  </conditionalFormatting>
  <conditionalFormatting sqref="E16">
    <cfRule type="expression" dxfId="484" priority="74">
      <formula>#REF!&gt;0</formula>
    </cfRule>
  </conditionalFormatting>
  <conditionalFormatting sqref="F16">
    <cfRule type="expression" dxfId="483" priority="73">
      <formula>#REF!&gt;0</formula>
    </cfRule>
  </conditionalFormatting>
  <conditionalFormatting sqref="D21">
    <cfRule type="expression" dxfId="482" priority="72">
      <formula>$E$20&gt;0</formula>
    </cfRule>
  </conditionalFormatting>
  <conditionalFormatting sqref="D22">
    <cfRule type="expression" dxfId="481" priority="70">
      <formula>$E$20&gt;0</formula>
    </cfRule>
  </conditionalFormatting>
  <conditionalFormatting sqref="A28:F28 H28:K28">
    <cfRule type="expression" dxfId="480" priority="65">
      <formula>$E$28&gt;0</formula>
    </cfRule>
  </conditionalFormatting>
  <conditionalFormatting sqref="H29:K29">
    <cfRule type="expression" dxfId="479" priority="64">
      <formula>$E$29&gt;0</formula>
    </cfRule>
  </conditionalFormatting>
  <conditionalFormatting sqref="A29:F29">
    <cfRule type="expression" dxfId="478" priority="63">
      <formula>$E$29&gt;0</formula>
    </cfRule>
  </conditionalFormatting>
  <conditionalFormatting sqref="H30:K30">
    <cfRule type="expression" dxfId="477" priority="62">
      <formula>$E$30&gt;0</formula>
    </cfRule>
  </conditionalFormatting>
  <conditionalFormatting sqref="A30:F30">
    <cfRule type="expression" dxfId="476" priority="61">
      <formula>$E$30&gt;0</formula>
    </cfRule>
  </conditionalFormatting>
  <conditionalFormatting sqref="A20:B20">
    <cfRule type="expression" dxfId="475" priority="53">
      <formula>$E$20&gt;0</formula>
    </cfRule>
  </conditionalFormatting>
  <conditionalFormatting sqref="A21:B21">
    <cfRule type="expression" dxfId="474" priority="52">
      <formula>$E$21&gt;0</formula>
    </cfRule>
  </conditionalFormatting>
  <conditionalFormatting sqref="F8">
    <cfRule type="expression" dxfId="473" priority="49">
      <formula>$E$7&gt;0</formula>
    </cfRule>
  </conditionalFormatting>
  <conditionalFormatting sqref="F9:F10">
    <cfRule type="expression" dxfId="472" priority="48">
      <formula>$E$7&gt;0</formula>
    </cfRule>
  </conditionalFormatting>
  <conditionalFormatting sqref="F12">
    <cfRule type="expression" dxfId="471" priority="47">
      <formula>$E$7&gt;0</formula>
    </cfRule>
  </conditionalFormatting>
  <conditionalFormatting sqref="G28">
    <cfRule type="expression" dxfId="470" priority="42">
      <formula>$E$7&gt;0</formula>
    </cfRule>
  </conditionalFormatting>
  <conditionalFormatting sqref="G29">
    <cfRule type="expression" dxfId="469" priority="41">
      <formula>$E$7&gt;0</formula>
    </cfRule>
  </conditionalFormatting>
  <conditionalFormatting sqref="G30">
    <cfRule type="expression" dxfId="468" priority="40">
      <formula>$E$7&gt;0</formula>
    </cfRule>
  </conditionalFormatting>
  <conditionalFormatting sqref="F21">
    <cfRule type="expression" dxfId="467" priority="39">
      <formula>$E$20&gt;0</formula>
    </cfRule>
  </conditionalFormatting>
  <conditionalFormatting sqref="F22">
    <cfRule type="expression" dxfId="466" priority="38">
      <formula>$E$20&gt;0</formula>
    </cfRule>
  </conditionalFormatting>
  <conditionalFormatting sqref="H23:K24">
    <cfRule type="expression" dxfId="465" priority="12">
      <formula>#REF!&gt;0</formula>
    </cfRule>
  </conditionalFormatting>
  <conditionalFormatting sqref="F24">
    <cfRule type="expression" dxfId="464" priority="1">
      <formula>$E$20&gt;0</formula>
    </cfRule>
  </conditionalFormatting>
  <conditionalFormatting sqref="A23:K24">
    <cfRule type="expression" dxfId="463" priority="4">
      <formula>$E$21&gt;0</formula>
    </cfRule>
  </conditionalFormatting>
  <conditionalFormatting sqref="F23">
    <cfRule type="expression" dxfId="462" priority="3">
      <formula>$E$20&gt;0</formula>
    </cfRule>
  </conditionalFormatting>
  <conditionalFormatting sqref="E24">
    <cfRule type="expression" dxfId="461" priority="2">
      <formula>$E$21&gt;0</formula>
    </cfRule>
  </conditionalFormatting>
  <conditionalFormatting sqref="G7:G12 K7:K12">
    <cfRule type="expression" dxfId="460" priority="157">
      <formula>#REF!&gt;0</formula>
    </cfRule>
  </conditionalFormatting>
  <conditionalFormatting sqref="B7:B11">
    <cfRule type="expression" dxfId="459" priority="158">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BC56-1BFC-456E-BA9B-89BC128D7BE7}">
  <sheetPr codeName="Planilha5"/>
  <dimension ref="A1:K27"/>
  <sheetViews>
    <sheetView topLeftCell="A24" workbookViewId="0">
      <selection activeCell="A27" sqref="A27:XFD27"/>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302</v>
      </c>
      <c r="B1" s="223"/>
      <c r="C1" s="223"/>
      <c r="D1" s="223"/>
      <c r="E1" s="223"/>
      <c r="F1" s="223"/>
      <c r="G1" s="223"/>
      <c r="H1" s="223"/>
      <c r="I1" s="223"/>
      <c r="J1" s="223"/>
      <c r="K1" s="224"/>
    </row>
    <row r="2" spans="1:11" ht="17.25" x14ac:dyDescent="0.25">
      <c r="A2" s="222" t="s">
        <v>303</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SUM(K7:K9)</f>
        <v>0</v>
      </c>
    </row>
    <row r="7" spans="1:11" x14ac:dyDescent="0.25">
      <c r="A7" s="81"/>
      <c r="B7" s="70" t="str">
        <f>Sheet1!A19</f>
        <v>P8032</v>
      </c>
      <c r="C7" s="69" t="str">
        <f>Sheet1!B19</f>
        <v>Biologo júnior</v>
      </c>
      <c r="D7" s="70" t="str">
        <f>Sheet1!C19</f>
        <v>mês</v>
      </c>
      <c r="E7" s="71">
        <v>3</v>
      </c>
      <c r="F7" s="72">
        <f>TRUNC((4*8/176),4)</f>
        <v>0.18179999999999999</v>
      </c>
      <c r="G7" s="64">
        <f t="shared" ref="G7:G9" si="0">TRUNC(E7*F7,4)</f>
        <v>0.5454</v>
      </c>
      <c r="H7" s="65"/>
      <c r="I7" s="65"/>
      <c r="J7" s="95"/>
      <c r="K7" s="66">
        <f t="shared" ref="K7:K9" si="1">TRUNC(G7*J7,4)</f>
        <v>0</v>
      </c>
    </row>
    <row r="8" spans="1:11" x14ac:dyDescent="0.25">
      <c r="A8" s="81"/>
      <c r="B8" s="70" t="str">
        <f>Sheet1!A20</f>
        <v>P8033</v>
      </c>
      <c r="C8" s="69" t="str">
        <f>Sheet1!B20</f>
        <v>Biólogo pleno</v>
      </c>
      <c r="D8" s="70" t="str">
        <f>Sheet1!C20</f>
        <v>mês</v>
      </c>
      <c r="E8" s="71">
        <v>3</v>
      </c>
      <c r="F8" s="72">
        <f>TRUNC((7*8)/176,4)</f>
        <v>0.31809999999999999</v>
      </c>
      <c r="G8" s="64">
        <f t="shared" si="0"/>
        <v>0.95430000000000004</v>
      </c>
      <c r="H8" s="65"/>
      <c r="I8" s="65"/>
      <c r="J8" s="95"/>
      <c r="K8" s="66">
        <f t="shared" si="1"/>
        <v>0</v>
      </c>
    </row>
    <row r="9" spans="1:11" x14ac:dyDescent="0.25">
      <c r="A9" s="81"/>
      <c r="B9" s="70" t="str">
        <f>Sheet1!A15</f>
        <v>P8025</v>
      </c>
      <c r="C9" s="69" t="str">
        <f>Sheet1!B15</f>
        <v>Auxiliar</v>
      </c>
      <c r="D9" s="70" t="str">
        <f>Sheet1!C15</f>
        <v>mês</v>
      </c>
      <c r="E9" s="71">
        <v>1</v>
      </c>
      <c r="F9" s="72">
        <f>TRUNC((4*8/176),4)</f>
        <v>0.18179999999999999</v>
      </c>
      <c r="G9" s="64">
        <f t="shared" si="0"/>
        <v>0.18179999999999999</v>
      </c>
      <c r="H9" s="65"/>
      <c r="I9" s="65"/>
      <c r="J9" s="95"/>
      <c r="K9" s="66">
        <f t="shared" si="1"/>
        <v>0</v>
      </c>
    </row>
    <row r="10" spans="1:11" ht="13.5" customHeight="1" x14ac:dyDescent="0.25">
      <c r="A10" s="26" t="s">
        <v>19</v>
      </c>
      <c r="B10" s="104"/>
      <c r="C10" s="11" t="s">
        <v>20</v>
      </c>
      <c r="D10" s="12"/>
      <c r="E10" s="28"/>
      <c r="F10" s="12"/>
      <c r="G10" s="12"/>
      <c r="H10" s="12"/>
      <c r="I10" s="12"/>
      <c r="J10" s="29"/>
      <c r="K10" s="30">
        <f>SUM(K13:K13)</f>
        <v>0</v>
      </c>
    </row>
    <row r="11" spans="1:11" x14ac:dyDescent="0.25">
      <c r="A11" s="218" t="s">
        <v>0</v>
      </c>
      <c r="B11" s="218" t="s">
        <v>1</v>
      </c>
      <c r="C11" s="218" t="s">
        <v>220</v>
      </c>
      <c r="D11" s="220" t="s">
        <v>37</v>
      </c>
      <c r="E11" s="215" t="s">
        <v>4</v>
      </c>
      <c r="F11" s="216"/>
      <c r="G11" s="216"/>
      <c r="H11" s="215" t="s">
        <v>258</v>
      </c>
      <c r="I11" s="216"/>
      <c r="J11" s="216"/>
      <c r="K11" s="217"/>
    </row>
    <row r="12" spans="1:11" x14ac:dyDescent="0.25">
      <c r="A12" s="219"/>
      <c r="B12" s="219"/>
      <c r="C12" s="219"/>
      <c r="D12" s="221"/>
      <c r="E12" s="1" t="s">
        <v>262</v>
      </c>
      <c r="F12" s="2" t="s">
        <v>261</v>
      </c>
      <c r="G12" s="1" t="s">
        <v>8</v>
      </c>
      <c r="H12" s="1" t="s">
        <v>221</v>
      </c>
      <c r="I12" s="1" t="s">
        <v>222</v>
      </c>
      <c r="J12" s="1" t="s">
        <v>260</v>
      </c>
      <c r="K12" s="1" t="s">
        <v>259</v>
      </c>
    </row>
    <row r="13" spans="1:11" x14ac:dyDescent="0.25">
      <c r="A13" s="25"/>
      <c r="B13" s="84" t="str">
        <f>'Tabela 1 - Veículos'!A4</f>
        <v>E8891</v>
      </c>
      <c r="C13" s="84" t="str">
        <f>'Tabela 1 - Veículos'!B4</f>
        <v>Veículo leve - tipo  pick up 4 x 4 - (sem motorista)</v>
      </c>
      <c r="D13" s="84" t="str">
        <f>'Tabela 1 - Veículos'!C4</f>
        <v>hora</v>
      </c>
      <c r="E13" s="71">
        <v>2</v>
      </c>
      <c r="F13" s="72">
        <f>4*8</f>
        <v>32</v>
      </c>
      <c r="G13" s="64">
        <f t="shared" ref="G13" si="2">E13*F13</f>
        <v>64</v>
      </c>
      <c r="H13" s="84"/>
      <c r="I13" s="84"/>
      <c r="J13" s="95"/>
      <c r="K13" s="66">
        <f t="shared" ref="K13" si="3">J13*G13</f>
        <v>0</v>
      </c>
    </row>
    <row r="14" spans="1:11" ht="15" customHeight="1" x14ac:dyDescent="0.25">
      <c r="A14" s="26" t="s">
        <v>22</v>
      </c>
      <c r="B14" s="27"/>
      <c r="C14" s="87" t="s">
        <v>23</v>
      </c>
      <c r="D14" s="12"/>
      <c r="E14" s="12"/>
      <c r="F14" s="12"/>
      <c r="G14" s="12"/>
      <c r="H14" s="12"/>
      <c r="I14" s="12"/>
      <c r="J14" s="29"/>
      <c r="K14" s="30">
        <f>SUM(K17:K18)</f>
        <v>0</v>
      </c>
    </row>
    <row r="15" spans="1:11" x14ac:dyDescent="0.25">
      <c r="A15" s="218" t="s">
        <v>0</v>
      </c>
      <c r="B15" s="218" t="s">
        <v>1</v>
      </c>
      <c r="C15" s="218" t="s">
        <v>220</v>
      </c>
      <c r="D15" s="220" t="s">
        <v>37</v>
      </c>
      <c r="E15" s="227" t="s">
        <v>4</v>
      </c>
      <c r="F15" s="228"/>
      <c r="G15" s="228"/>
      <c r="H15" s="215" t="s">
        <v>258</v>
      </c>
      <c r="I15" s="216"/>
      <c r="J15" s="216"/>
      <c r="K15" s="217"/>
    </row>
    <row r="16" spans="1:11" x14ac:dyDescent="0.25">
      <c r="A16" s="225"/>
      <c r="B16" s="225"/>
      <c r="C16" s="225"/>
      <c r="D16" s="226"/>
      <c r="E16" s="2" t="s">
        <v>262</v>
      </c>
      <c r="F16" s="2" t="s">
        <v>261</v>
      </c>
      <c r="G16" s="2" t="s">
        <v>8</v>
      </c>
      <c r="H16" s="2" t="s">
        <v>221</v>
      </c>
      <c r="I16" s="2" t="s">
        <v>222</v>
      </c>
      <c r="J16" s="2" t="s">
        <v>260</v>
      </c>
      <c r="K16" s="2" t="s">
        <v>259</v>
      </c>
    </row>
    <row r="17" spans="1:11" x14ac:dyDescent="0.25">
      <c r="A17" s="31" t="s">
        <v>332</v>
      </c>
      <c r="B17" s="17" t="s">
        <v>268</v>
      </c>
      <c r="C17" s="16" t="s">
        <v>265</v>
      </c>
      <c r="D17" s="17" t="s">
        <v>225</v>
      </c>
      <c r="E17" s="18">
        <v>1</v>
      </c>
      <c r="F17" s="72">
        <f>4*8</f>
        <v>32</v>
      </c>
      <c r="G17" s="19">
        <f t="shared" ref="G17:G18" si="4">E17*F17</f>
        <v>32</v>
      </c>
      <c r="H17" s="32"/>
      <c r="I17" s="18"/>
      <c r="J17" s="98"/>
      <c r="K17" s="20">
        <f t="shared" ref="K17:K18" si="5">G17*J17</f>
        <v>0</v>
      </c>
    </row>
    <row r="18" spans="1:11" x14ac:dyDescent="0.25">
      <c r="A18" s="31" t="s">
        <v>336</v>
      </c>
      <c r="B18" s="17" t="s">
        <v>272</v>
      </c>
      <c r="C18" s="16" t="s">
        <v>266</v>
      </c>
      <c r="D18" s="17" t="s">
        <v>225</v>
      </c>
      <c r="E18" s="18">
        <v>1</v>
      </c>
      <c r="F18" s="72">
        <f>4*8</f>
        <v>32</v>
      </c>
      <c r="G18" s="19">
        <f t="shared" si="4"/>
        <v>32</v>
      </c>
      <c r="H18" s="32"/>
      <c r="I18" s="18"/>
      <c r="J18" s="98"/>
      <c r="K18" s="20">
        <f t="shared" si="5"/>
        <v>0</v>
      </c>
    </row>
    <row r="19" spans="1:11" ht="13.5" customHeight="1" x14ac:dyDescent="0.25">
      <c r="A19" s="115">
        <v>4</v>
      </c>
      <c r="B19" s="116"/>
      <c r="C19" s="117" t="s">
        <v>263</v>
      </c>
      <c r="D19" s="117"/>
      <c r="E19" s="117"/>
      <c r="F19" s="117"/>
      <c r="G19" s="117"/>
      <c r="H19" s="117"/>
      <c r="I19" s="117"/>
      <c r="J19" s="118"/>
      <c r="K19" s="119">
        <f>SUM(K22:K24)</f>
        <v>0</v>
      </c>
    </row>
    <row r="20" spans="1:11" x14ac:dyDescent="0.25">
      <c r="A20" s="233" t="s">
        <v>230</v>
      </c>
      <c r="B20" s="233" t="s">
        <v>276</v>
      </c>
      <c r="C20" s="232" t="s">
        <v>220</v>
      </c>
      <c r="D20" s="232" t="s">
        <v>37</v>
      </c>
      <c r="E20" s="239" t="s">
        <v>4</v>
      </c>
      <c r="F20" s="239"/>
      <c r="G20" s="239"/>
      <c r="H20" s="239"/>
      <c r="I20" s="235" t="s">
        <v>231</v>
      </c>
      <c r="J20" s="236"/>
      <c r="K20" s="234" t="s">
        <v>259</v>
      </c>
    </row>
    <row r="21" spans="1:11" x14ac:dyDescent="0.25">
      <c r="A21" s="242"/>
      <c r="B21" s="242"/>
      <c r="C21" s="243"/>
      <c r="D21" s="243"/>
      <c r="E21" s="1" t="s">
        <v>278</v>
      </c>
      <c r="F21" s="1" t="s">
        <v>277</v>
      </c>
      <c r="G21" s="1" t="s">
        <v>16</v>
      </c>
      <c r="H21" s="1" t="s">
        <v>8</v>
      </c>
      <c r="I21" s="244"/>
      <c r="J21" s="245"/>
      <c r="K21" s="241"/>
    </row>
    <row r="22" spans="1:11" x14ac:dyDescent="0.25">
      <c r="A22" s="25" t="str">
        <f>'Tabela 2 - Instalações e etc'!A4</f>
        <v>Imóveis</v>
      </c>
      <c r="B22" s="68" t="str">
        <f>'Tabela 2 - Instalações e etc'!B4</f>
        <v>B8952</v>
      </c>
      <c r="C22" s="68" t="str">
        <f>'Tabela 2 - Instalações e etc'!C4</f>
        <v>Residencial (1,27% do C.M.C.C. - SINAPI</v>
      </c>
      <c r="D22" s="68" t="str">
        <f>'Tabela 2 - Instalações e etc'!D4</f>
        <v>R$/m² x mês</v>
      </c>
      <c r="E22" s="68">
        <v>6</v>
      </c>
      <c r="F22" s="68">
        <v>12.41</v>
      </c>
      <c r="G22" s="72">
        <f>TRUNC((4*8/176),4)</f>
        <v>0.18179999999999999</v>
      </c>
      <c r="H22" s="68">
        <f>TRUNC(E22*F22*G22,4)</f>
        <v>13.536799999999999</v>
      </c>
      <c r="I22" s="68"/>
      <c r="J22" s="68"/>
      <c r="K22" s="126">
        <f t="shared" ref="K22:K24" si="6">TRUNC(I22*H22,4)</f>
        <v>0</v>
      </c>
    </row>
    <row r="23" spans="1:11" ht="15" customHeight="1" x14ac:dyDescent="0.25">
      <c r="A23" s="25" t="str">
        <f>'Tabela 2 - Instalações e etc'!A6</f>
        <v>Mobiliário</v>
      </c>
      <c r="B23" s="68" t="str">
        <f>'Tabela 2 - Instalações e etc'!B6</f>
        <v>B8954</v>
      </c>
      <c r="C23" s="68" t="str">
        <f>'Tabela 2 - Instalações e etc'!C6</f>
        <v>Residência</v>
      </c>
      <c r="D23" s="68" t="str">
        <f>'Tabela 2 - Instalações e etc'!D6</f>
        <v>R$ x ocupante/mês</v>
      </c>
      <c r="E23" s="68">
        <v>6</v>
      </c>
      <c r="F23" s="68"/>
      <c r="G23" s="72">
        <f>TRUNC((4*8/176),4)</f>
        <v>0.18179999999999999</v>
      </c>
      <c r="H23" s="68">
        <f>TRUNC(E23*G23,4)</f>
        <v>1.0908</v>
      </c>
      <c r="I23" s="68"/>
      <c r="J23" s="68"/>
      <c r="K23" s="126">
        <f t="shared" si="6"/>
        <v>0</v>
      </c>
    </row>
    <row r="24" spans="1:11" ht="25.5" x14ac:dyDescent="0.25">
      <c r="A24" s="85" t="str">
        <f>'Tabela 2 - Instalações e etc'!A12</f>
        <v>Custos diversos</v>
      </c>
      <c r="B24" s="127" t="str">
        <f>'Tabela 2 - Instalações e etc'!B12</f>
        <v>B8960</v>
      </c>
      <c r="C24" s="127" t="str">
        <f>'Tabela 2 - Instalações e etc'!C12</f>
        <v>Residência</v>
      </c>
      <c r="D24" s="127" t="str">
        <f>'Tabela 2 - Instalações e etc'!D12</f>
        <v>R$ x ocupante/mês</v>
      </c>
      <c r="E24" s="127">
        <v>6</v>
      </c>
      <c r="F24" s="127"/>
      <c r="G24" s="72">
        <f>TRUNC((4*8/176),4)</f>
        <v>0.18179999999999999</v>
      </c>
      <c r="H24" s="127">
        <f t="shared" ref="H24" si="7">TRUNC(E24*G24,4)</f>
        <v>1.0908</v>
      </c>
      <c r="I24" s="127"/>
      <c r="J24" s="127"/>
      <c r="K24" s="128">
        <f t="shared" si="6"/>
        <v>0</v>
      </c>
    </row>
    <row r="25" spans="1:11" ht="15" customHeight="1" x14ac:dyDescent="0.25">
      <c r="A25" s="229" t="s">
        <v>28</v>
      </c>
      <c r="B25" s="230"/>
      <c r="C25" s="230"/>
      <c r="D25" s="230"/>
      <c r="E25" s="230"/>
      <c r="F25" s="230"/>
      <c r="G25" s="230"/>
      <c r="H25" s="230"/>
      <c r="I25" s="230"/>
      <c r="J25" s="230"/>
      <c r="K25" s="107" t="e">
        <f>K6+K10+K14+K19+#REF!+#REF!</f>
        <v>#REF!</v>
      </c>
    </row>
    <row r="26" spans="1:11" x14ac:dyDescent="0.25">
      <c r="A26" s="231" t="s">
        <v>256</v>
      </c>
      <c r="B26" s="231"/>
      <c r="C26" s="63" t="e">
        <f>SUM(#REF!+#REF!+#REF!)</f>
        <v>#REF!</v>
      </c>
      <c r="D26" s="63" t="e">
        <f>SUM(#REF!+#REF!+#REF!)</f>
        <v>#REF!</v>
      </c>
    </row>
    <row r="27" spans="1:11" x14ac:dyDescent="0.25">
      <c r="A27" t="s">
        <v>304</v>
      </c>
    </row>
  </sheetData>
  <mergeCells count="29">
    <mergeCell ref="A25:J25"/>
    <mergeCell ref="A26:B26"/>
    <mergeCell ref="K20:K21"/>
    <mergeCell ref="A20:A21"/>
    <mergeCell ref="B20:B21"/>
    <mergeCell ref="C20:C21"/>
    <mergeCell ref="D20:D21"/>
    <mergeCell ref="E20:H20"/>
    <mergeCell ref="I20:J21"/>
    <mergeCell ref="H15:K15"/>
    <mergeCell ref="A11:A12"/>
    <mergeCell ref="B11:B12"/>
    <mergeCell ref="C11:C12"/>
    <mergeCell ref="D11:D12"/>
    <mergeCell ref="E11:G11"/>
    <mergeCell ref="H11:K11"/>
    <mergeCell ref="A15:A16"/>
    <mergeCell ref="B15:B16"/>
    <mergeCell ref="C15:C16"/>
    <mergeCell ref="D15:D16"/>
    <mergeCell ref="E15:G15"/>
    <mergeCell ref="A1:K1"/>
    <mergeCell ref="A2:K2"/>
    <mergeCell ref="A3:A4"/>
    <mergeCell ref="B3:B4"/>
    <mergeCell ref="C3:C4"/>
    <mergeCell ref="D3:D4"/>
    <mergeCell ref="E3:G3"/>
    <mergeCell ref="H3:K3"/>
  </mergeCells>
  <phoneticPr fontId="16" type="noConversion"/>
  <conditionalFormatting sqref="H7:J7">
    <cfRule type="expression" dxfId="458" priority="115">
      <formula>$E$7&gt;0</formula>
    </cfRule>
  </conditionalFormatting>
  <conditionalFormatting sqref="H8:J8">
    <cfRule type="expression" dxfId="457" priority="114">
      <formula>$E$8&gt;0</formula>
    </cfRule>
  </conditionalFormatting>
  <conditionalFormatting sqref="A7:F7">
    <cfRule type="expression" dxfId="456" priority="112">
      <formula>$E$7&gt;0</formula>
    </cfRule>
  </conditionalFormatting>
  <conditionalFormatting sqref="A8:F8">
    <cfRule type="expression" dxfId="455" priority="111">
      <formula>$E$8&gt;0</formula>
    </cfRule>
  </conditionalFormatting>
  <conditionalFormatting sqref="H9:J9">
    <cfRule type="expression" dxfId="454" priority="110">
      <formula>$E$9&gt;0</formula>
    </cfRule>
  </conditionalFormatting>
  <conditionalFormatting sqref="G13:K13">
    <cfRule type="expression" dxfId="453" priority="104">
      <formula>$E$13&gt;0</formula>
    </cfRule>
  </conditionalFormatting>
  <conditionalFormatting sqref="G17:K17 A18">
    <cfRule type="expression" dxfId="452" priority="100">
      <formula>$E$17&gt;0</formula>
    </cfRule>
  </conditionalFormatting>
  <conditionalFormatting sqref="B18">
    <cfRule type="expression" dxfId="451" priority="99">
      <formula>#REF!&gt;0</formula>
    </cfRule>
  </conditionalFormatting>
  <conditionalFormatting sqref="G18:K18 C18">
    <cfRule type="expression" dxfId="450" priority="96">
      <formula>$E$18&gt;0</formula>
    </cfRule>
  </conditionalFormatting>
  <conditionalFormatting sqref="A9:E9">
    <cfRule type="expression" dxfId="449" priority="91">
      <formula>$E$9&gt;0</formula>
    </cfRule>
  </conditionalFormatting>
  <conditionalFormatting sqref="A13:D13">
    <cfRule type="expression" dxfId="448" priority="87">
      <formula>$E$13&gt;0</formula>
    </cfRule>
  </conditionalFormatting>
  <conditionalFormatting sqref="A17:E17">
    <cfRule type="expression" dxfId="447" priority="85">
      <formula>$E$17&gt;0</formula>
    </cfRule>
  </conditionalFormatting>
  <conditionalFormatting sqref="E18">
    <cfRule type="expression" dxfId="446" priority="82">
      <formula>$E$18&gt;0</formula>
    </cfRule>
  </conditionalFormatting>
  <conditionalFormatting sqref="E13">
    <cfRule type="expression" dxfId="445" priority="55">
      <formula>#REF!&gt;0</formula>
    </cfRule>
  </conditionalFormatting>
  <conditionalFormatting sqref="F13">
    <cfRule type="expression" dxfId="444" priority="54">
      <formula>$E$7&gt;0</formula>
    </cfRule>
  </conditionalFormatting>
  <conditionalFormatting sqref="D18">
    <cfRule type="expression" dxfId="443" priority="51">
      <formula>$E$17&gt;0</formula>
    </cfRule>
  </conditionalFormatting>
  <conditionalFormatting sqref="A22:F22 H22:K22">
    <cfRule type="expression" dxfId="442" priority="46">
      <formula>$E$22&gt;0</formula>
    </cfRule>
  </conditionalFormatting>
  <conditionalFormatting sqref="H23:K23">
    <cfRule type="expression" dxfId="441" priority="45">
      <formula>$E$23&gt;0</formula>
    </cfRule>
  </conditionalFormatting>
  <conditionalFormatting sqref="A23:F23">
    <cfRule type="expression" dxfId="440" priority="44">
      <formula>$E$23&gt;0</formula>
    </cfRule>
  </conditionalFormatting>
  <conditionalFormatting sqref="H24:K24">
    <cfRule type="expression" dxfId="439" priority="43">
      <formula>$E$24&gt;0</formula>
    </cfRule>
  </conditionalFormatting>
  <conditionalFormatting sqref="A24:F24">
    <cfRule type="expression" dxfId="438" priority="42">
      <formula>$E$24&gt;0</formula>
    </cfRule>
  </conditionalFormatting>
  <conditionalFormatting sqref="F9">
    <cfRule type="expression" dxfId="437" priority="34">
      <formula>$E$7&gt;0</formula>
    </cfRule>
  </conditionalFormatting>
  <conditionalFormatting sqref="F17">
    <cfRule type="expression" dxfId="436" priority="33">
      <formula>$E$7&gt;0</formula>
    </cfRule>
  </conditionalFormatting>
  <conditionalFormatting sqref="F18">
    <cfRule type="expression" dxfId="435" priority="32">
      <formula>$E$7&gt;0</formula>
    </cfRule>
  </conditionalFormatting>
  <conditionalFormatting sqref="G22">
    <cfRule type="expression" dxfId="434" priority="31">
      <formula>$E$7&gt;0</formula>
    </cfRule>
  </conditionalFormatting>
  <conditionalFormatting sqref="G23">
    <cfRule type="expression" dxfId="433" priority="30">
      <formula>$E$7&gt;0</formula>
    </cfRule>
  </conditionalFormatting>
  <conditionalFormatting sqref="G24">
    <cfRule type="expression" dxfId="432" priority="29">
      <formula>$E$7&gt;0</formula>
    </cfRule>
  </conditionalFormatting>
  <conditionalFormatting sqref="G7:G9 K7:K9">
    <cfRule type="expression" dxfId="431" priority="159">
      <formula>#REF!&gt;0</formula>
    </cfRule>
  </conditionalFormatting>
  <conditionalFormatting sqref="B7:B8">
    <cfRule type="expression" dxfId="430" priority="160">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CD55-4F07-4E19-AE2F-AEC35B1DBC1A}">
  <sheetPr codeName="Planilha6"/>
  <dimension ref="A1:K12"/>
  <sheetViews>
    <sheetView workbookViewId="0">
      <selection activeCell="H7" sqref="H7:J8"/>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306</v>
      </c>
      <c r="B1" s="223"/>
      <c r="C1" s="223"/>
      <c r="D1" s="223"/>
      <c r="E1" s="223"/>
      <c r="F1" s="223"/>
      <c r="G1" s="223"/>
      <c r="H1" s="223"/>
      <c r="I1" s="223"/>
      <c r="J1" s="223"/>
      <c r="K1" s="224"/>
    </row>
    <row r="2" spans="1:11" ht="17.25" x14ac:dyDescent="0.25">
      <c r="A2" s="222" t="s">
        <v>305</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SUM(K7:K8)</f>
        <v>0</v>
      </c>
    </row>
    <row r="7" spans="1:11" x14ac:dyDescent="0.25">
      <c r="A7" s="81"/>
      <c r="B7" s="70" t="str">
        <f>Sheet1!A20</f>
        <v>P8033</v>
      </c>
      <c r="C7" s="69" t="str">
        <f>Sheet1!B20</f>
        <v>Biólogo pleno</v>
      </c>
      <c r="D7" s="70" t="str">
        <f>Sheet1!C20</f>
        <v>mês</v>
      </c>
      <c r="E7" s="71">
        <v>1</v>
      </c>
      <c r="F7" s="72">
        <f>TRUNC((3*8)/176,4)</f>
        <v>0.1363</v>
      </c>
      <c r="G7" s="64">
        <f t="shared" ref="G7:G8" si="0">TRUNC(E7*F7,4)</f>
        <v>0.1363</v>
      </c>
      <c r="H7" s="65"/>
      <c r="I7" s="65"/>
      <c r="J7" s="95"/>
      <c r="K7" s="66">
        <f t="shared" ref="K7:K8" si="1">TRUNC(G7*J7,4)</f>
        <v>0</v>
      </c>
    </row>
    <row r="8" spans="1:11" x14ac:dyDescent="0.25">
      <c r="A8" s="81"/>
      <c r="B8" s="70" t="str">
        <f>Sheet1!A55</f>
        <v>P8081</v>
      </c>
      <c r="C8" s="69" t="str">
        <f>Sheet1!B55</f>
        <v>Geólogo pleno</v>
      </c>
      <c r="D8" s="70" t="str">
        <f>Sheet1!C55</f>
        <v>mês</v>
      </c>
      <c r="E8" s="71">
        <v>1</v>
      </c>
      <c r="F8" s="72">
        <f>TRUNC((3*8)/176,4)</f>
        <v>0.1363</v>
      </c>
      <c r="G8" s="64">
        <f t="shared" si="0"/>
        <v>0.1363</v>
      </c>
      <c r="H8" s="65"/>
      <c r="I8" s="65"/>
      <c r="J8" s="95"/>
      <c r="K8" s="66">
        <f t="shared" si="1"/>
        <v>0</v>
      </c>
    </row>
    <row r="9" spans="1:11" ht="15" customHeight="1" x14ac:dyDescent="0.25">
      <c r="A9" s="229" t="s">
        <v>28</v>
      </c>
      <c r="B9" s="230"/>
      <c r="C9" s="230"/>
      <c r="D9" s="230"/>
      <c r="E9" s="230"/>
      <c r="F9" s="230"/>
      <c r="G9" s="230"/>
      <c r="H9" s="230"/>
      <c r="I9" s="230"/>
      <c r="J9" s="230"/>
      <c r="K9" s="107">
        <f>SUM(K7:K8)</f>
        <v>0</v>
      </c>
    </row>
    <row r="10" spans="1:11" x14ac:dyDescent="0.25">
      <c r="A10" s="231" t="s">
        <v>531</v>
      </c>
      <c r="B10" s="231"/>
      <c r="C10" s="63"/>
      <c r="D10" s="63"/>
      <c r="J10" s="213">
        <v>0.4229</v>
      </c>
      <c r="K10" s="52">
        <f>K9*J10</f>
        <v>0</v>
      </c>
    </row>
    <row r="11" spans="1:11" ht="21.75" customHeight="1" x14ac:dyDescent="0.25">
      <c r="A11" s="229" t="s">
        <v>532</v>
      </c>
      <c r="B11" s="230"/>
      <c r="C11" s="230"/>
      <c r="D11" s="230"/>
      <c r="E11" s="230"/>
      <c r="F11" s="230"/>
      <c r="G11" s="230"/>
      <c r="H11" s="230"/>
      <c r="I11" s="230"/>
      <c r="J11" s="230"/>
      <c r="K11" s="52">
        <f>SUM(K9:K10)</f>
        <v>0</v>
      </c>
    </row>
    <row r="12" spans="1:11" x14ac:dyDescent="0.25">
      <c r="A12" t="s">
        <v>304</v>
      </c>
    </row>
  </sheetData>
  <mergeCells count="11">
    <mergeCell ref="A11:J11"/>
    <mergeCell ref="A9:J9"/>
    <mergeCell ref="A10:B10"/>
    <mergeCell ref="A1:K1"/>
    <mergeCell ref="A2:K2"/>
    <mergeCell ref="A3:A4"/>
    <mergeCell ref="B3:B4"/>
    <mergeCell ref="C3:C4"/>
    <mergeCell ref="D3:D4"/>
    <mergeCell ref="E3:G3"/>
    <mergeCell ref="H3:K3"/>
  </mergeCells>
  <phoneticPr fontId="16" type="noConversion"/>
  <conditionalFormatting sqref="G7:G8 K7:K8">
    <cfRule type="expression" dxfId="429" priority="107">
      <formula>#REF!&gt;0</formula>
    </cfRule>
  </conditionalFormatting>
  <conditionalFormatting sqref="H8:J8">
    <cfRule type="expression" dxfId="428" priority="106">
      <formula>$E$8&gt;0</formula>
    </cfRule>
  </conditionalFormatting>
  <conditionalFormatting sqref="A7:F7 H7:J7">
    <cfRule type="expression" dxfId="427" priority="103">
      <formula>$E$7&gt;0</formula>
    </cfRule>
  </conditionalFormatting>
  <conditionalFormatting sqref="A8:E8">
    <cfRule type="expression" dxfId="426" priority="93">
      <formula>$E$8&gt;0</formula>
    </cfRule>
  </conditionalFormatting>
  <conditionalFormatting sqref="F8">
    <cfRule type="expression" dxfId="425" priority="26">
      <formula>$E$7&gt;0</formula>
    </cfRule>
  </conditionalFormatting>
  <conditionalFormatting sqref="B7:B8">
    <cfRule type="expression" dxfId="424" priority="161">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8AA0-13C7-46E2-8356-A734C6ADC6A3}">
  <sheetPr codeName="Planilha7"/>
  <dimension ref="A1:K27"/>
  <sheetViews>
    <sheetView topLeftCell="A10" workbookViewId="0">
      <selection activeCell="I22" sqref="I22:I24"/>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1" x14ac:dyDescent="0.25">
      <c r="A1" s="222" t="s">
        <v>307</v>
      </c>
      <c r="B1" s="223"/>
      <c r="C1" s="223"/>
      <c r="D1" s="223"/>
      <c r="E1" s="223"/>
      <c r="F1" s="223"/>
      <c r="G1" s="223"/>
      <c r="H1" s="223"/>
      <c r="I1" s="223"/>
      <c r="J1" s="223"/>
      <c r="K1" s="224"/>
    </row>
    <row r="2" spans="1:11" ht="17.25" x14ac:dyDescent="0.25">
      <c r="A2" s="222" t="s">
        <v>308</v>
      </c>
      <c r="B2" s="223"/>
      <c r="C2" s="223"/>
      <c r="D2" s="223"/>
      <c r="E2" s="223"/>
      <c r="F2" s="223"/>
      <c r="G2" s="223"/>
      <c r="H2" s="223"/>
      <c r="I2" s="223"/>
      <c r="J2" s="223"/>
      <c r="K2" s="224"/>
    </row>
    <row r="3" spans="1:11" x14ac:dyDescent="0.25">
      <c r="A3" s="218" t="s">
        <v>0</v>
      </c>
      <c r="B3" s="218" t="s">
        <v>1</v>
      </c>
      <c r="C3" s="218" t="s">
        <v>2</v>
      </c>
      <c r="D3" s="220" t="s">
        <v>3</v>
      </c>
      <c r="E3" s="227" t="s">
        <v>4</v>
      </c>
      <c r="F3" s="228"/>
      <c r="G3" s="228"/>
      <c r="H3" s="215" t="s">
        <v>5</v>
      </c>
      <c r="I3" s="216"/>
      <c r="J3" s="216"/>
      <c r="K3" s="217"/>
    </row>
    <row r="4" spans="1:11" x14ac:dyDescent="0.25">
      <c r="A4" s="225"/>
      <c r="B4" s="225"/>
      <c r="C4" s="225"/>
      <c r="D4" s="226"/>
      <c r="E4" s="2" t="s">
        <v>6</v>
      </c>
      <c r="F4" s="2" t="s">
        <v>7</v>
      </c>
      <c r="G4" s="2" t="s">
        <v>8</v>
      </c>
      <c r="H4" s="2" t="s">
        <v>9</v>
      </c>
      <c r="I4" s="2" t="s">
        <v>10</v>
      </c>
      <c r="J4" s="2" t="s">
        <v>11</v>
      </c>
      <c r="K4" s="2" t="s">
        <v>8</v>
      </c>
    </row>
    <row r="5" spans="1:11" x14ac:dyDescent="0.25">
      <c r="A5" s="3" t="s">
        <v>12</v>
      </c>
      <c r="B5" s="4"/>
      <c r="C5" s="5"/>
      <c r="D5" s="6"/>
      <c r="E5" s="6"/>
      <c r="F5" s="6"/>
      <c r="G5" s="6"/>
      <c r="H5" s="7"/>
      <c r="I5" s="6"/>
      <c r="J5" s="6"/>
      <c r="K5" s="8"/>
    </row>
    <row r="6" spans="1:11" x14ac:dyDescent="0.25">
      <c r="A6" s="120" t="s">
        <v>13</v>
      </c>
      <c r="B6" s="113"/>
      <c r="C6" s="117" t="s">
        <v>14</v>
      </c>
      <c r="D6" s="114"/>
      <c r="E6" s="114"/>
      <c r="F6" s="114"/>
      <c r="G6" s="114"/>
      <c r="H6" s="114"/>
      <c r="I6" s="121"/>
      <c r="J6" s="122"/>
      <c r="K6" s="123">
        <f>SUM(K7:K9)</f>
        <v>0</v>
      </c>
    </row>
    <row r="7" spans="1:11" x14ac:dyDescent="0.25">
      <c r="A7" s="81"/>
      <c r="B7" s="70" t="str">
        <f>Sheet1!A19</f>
        <v>P8032</v>
      </c>
      <c r="C7" s="69" t="str">
        <f>Sheet1!B19</f>
        <v>Biologo júnior</v>
      </c>
      <c r="D7" s="70" t="str">
        <f>Sheet1!C19</f>
        <v>mês</v>
      </c>
      <c r="E7" s="71">
        <v>3</v>
      </c>
      <c r="F7" s="72">
        <f>TRUNC((4*8)/176,4)</f>
        <v>0.18179999999999999</v>
      </c>
      <c r="G7" s="64">
        <f t="shared" ref="G7:G9" si="0">TRUNC(E7*F7,4)</f>
        <v>0.5454</v>
      </c>
      <c r="H7" s="65"/>
      <c r="I7" s="65"/>
      <c r="J7" s="95"/>
      <c r="K7" s="66">
        <f t="shared" ref="K7:K9" si="1">TRUNC(G7*J7,4)</f>
        <v>0</v>
      </c>
    </row>
    <row r="8" spans="1:11" x14ac:dyDescent="0.25">
      <c r="A8" s="81"/>
      <c r="B8" s="70" t="str">
        <f>Sheet1!A20</f>
        <v>P8033</v>
      </c>
      <c r="C8" s="69" t="str">
        <f>Sheet1!B20</f>
        <v>Biólogo pleno</v>
      </c>
      <c r="D8" s="70" t="str">
        <f>Sheet1!C20</f>
        <v>mês</v>
      </c>
      <c r="E8" s="71">
        <v>3</v>
      </c>
      <c r="F8" s="72">
        <f>TRUNC((7*8)/176,4)</f>
        <v>0.31809999999999999</v>
      </c>
      <c r="G8" s="64">
        <f t="shared" si="0"/>
        <v>0.95430000000000004</v>
      </c>
      <c r="H8" s="65"/>
      <c r="I8" s="65"/>
      <c r="J8" s="95"/>
      <c r="K8" s="66">
        <f t="shared" si="1"/>
        <v>0</v>
      </c>
    </row>
    <row r="9" spans="1:11" x14ac:dyDescent="0.25">
      <c r="A9" s="81"/>
      <c r="B9" s="70" t="str">
        <f>Sheet1!A15</f>
        <v>P8025</v>
      </c>
      <c r="C9" s="69" t="str">
        <f>Sheet1!B15</f>
        <v>Auxiliar</v>
      </c>
      <c r="D9" s="70" t="str">
        <f>Sheet1!C15</f>
        <v>mês</v>
      </c>
      <c r="E9" s="71">
        <v>1</v>
      </c>
      <c r="F9" s="72">
        <f>TRUNC((4*8)/176,4)</f>
        <v>0.18179999999999999</v>
      </c>
      <c r="G9" s="64">
        <f t="shared" si="0"/>
        <v>0.18179999999999999</v>
      </c>
      <c r="H9" s="65"/>
      <c r="I9" s="65"/>
      <c r="J9" s="95"/>
      <c r="K9" s="66">
        <f t="shared" si="1"/>
        <v>0</v>
      </c>
    </row>
    <row r="10" spans="1:11" ht="13.5" customHeight="1" x14ac:dyDescent="0.25">
      <c r="A10" s="26" t="s">
        <v>19</v>
      </c>
      <c r="B10" s="104"/>
      <c r="C10" s="11" t="s">
        <v>20</v>
      </c>
      <c r="D10" s="12"/>
      <c r="E10" s="28"/>
      <c r="F10" s="12"/>
      <c r="G10" s="12"/>
      <c r="H10" s="12"/>
      <c r="I10" s="12"/>
      <c r="J10" s="29"/>
      <c r="K10" s="30">
        <f>SUM(K13:K13)</f>
        <v>0</v>
      </c>
    </row>
    <row r="11" spans="1:11" x14ac:dyDescent="0.25">
      <c r="A11" s="218" t="s">
        <v>0</v>
      </c>
      <c r="B11" s="218" t="s">
        <v>1</v>
      </c>
      <c r="C11" s="218" t="s">
        <v>220</v>
      </c>
      <c r="D11" s="220" t="s">
        <v>37</v>
      </c>
      <c r="E11" s="215" t="s">
        <v>4</v>
      </c>
      <c r="F11" s="216"/>
      <c r="G11" s="216"/>
      <c r="H11" s="215" t="s">
        <v>258</v>
      </c>
      <c r="I11" s="216"/>
      <c r="J11" s="216"/>
      <c r="K11" s="217"/>
    </row>
    <row r="12" spans="1:11" x14ac:dyDescent="0.25">
      <c r="A12" s="219"/>
      <c r="B12" s="219"/>
      <c r="C12" s="219"/>
      <c r="D12" s="221"/>
      <c r="E12" s="1" t="s">
        <v>262</v>
      </c>
      <c r="F12" s="2" t="s">
        <v>261</v>
      </c>
      <c r="G12" s="1" t="s">
        <v>8</v>
      </c>
      <c r="H12" s="1" t="s">
        <v>221</v>
      </c>
      <c r="I12" s="1" t="s">
        <v>222</v>
      </c>
      <c r="J12" s="1" t="s">
        <v>260</v>
      </c>
      <c r="K12" s="1" t="s">
        <v>259</v>
      </c>
    </row>
    <row r="13" spans="1:11" x14ac:dyDescent="0.25">
      <c r="A13" s="25"/>
      <c r="B13" s="84" t="str">
        <f>'Tabela 1 - Veículos'!A4</f>
        <v>E8891</v>
      </c>
      <c r="C13" s="84" t="str">
        <f>'Tabela 1 - Veículos'!B4</f>
        <v>Veículo leve - tipo  pick up 4 x 4 - (sem motorista)</v>
      </c>
      <c r="D13" s="84" t="str">
        <f>'Tabela 1 - Veículos'!C4</f>
        <v>hora</v>
      </c>
      <c r="E13" s="71">
        <v>2</v>
      </c>
      <c r="F13" s="72">
        <f>4*8</f>
        <v>32</v>
      </c>
      <c r="G13" s="64">
        <f t="shared" ref="G13" si="2">E13*F13</f>
        <v>64</v>
      </c>
      <c r="H13" s="84"/>
      <c r="I13" s="84"/>
      <c r="J13" s="95"/>
      <c r="K13" s="66">
        <f t="shared" ref="K13" si="3">J13*G13</f>
        <v>0</v>
      </c>
    </row>
    <row r="14" spans="1:11" ht="15" customHeight="1" x14ac:dyDescent="0.25">
      <c r="A14" s="26" t="s">
        <v>22</v>
      </c>
      <c r="B14" s="27"/>
      <c r="C14" s="87" t="s">
        <v>23</v>
      </c>
      <c r="D14" s="12"/>
      <c r="E14" s="12"/>
      <c r="F14" s="12"/>
      <c r="G14" s="12"/>
      <c r="H14" s="12"/>
      <c r="I14" s="12"/>
      <c r="J14" s="29"/>
      <c r="K14" s="30">
        <f>SUM(K17:K18)</f>
        <v>0</v>
      </c>
    </row>
    <row r="15" spans="1:11" x14ac:dyDescent="0.25">
      <c r="A15" s="218" t="s">
        <v>0</v>
      </c>
      <c r="B15" s="218" t="s">
        <v>1</v>
      </c>
      <c r="C15" s="218" t="s">
        <v>220</v>
      </c>
      <c r="D15" s="220" t="s">
        <v>37</v>
      </c>
      <c r="E15" s="227" t="s">
        <v>4</v>
      </c>
      <c r="F15" s="228"/>
      <c r="G15" s="228"/>
      <c r="H15" s="215" t="s">
        <v>258</v>
      </c>
      <c r="I15" s="216"/>
      <c r="J15" s="216"/>
      <c r="K15" s="217"/>
    </row>
    <row r="16" spans="1:11" x14ac:dyDescent="0.25">
      <c r="A16" s="225"/>
      <c r="B16" s="225"/>
      <c r="C16" s="225"/>
      <c r="D16" s="226"/>
      <c r="E16" s="2" t="s">
        <v>262</v>
      </c>
      <c r="F16" s="2" t="s">
        <v>261</v>
      </c>
      <c r="G16" s="2" t="s">
        <v>8</v>
      </c>
      <c r="H16" s="2" t="s">
        <v>221</v>
      </c>
      <c r="I16" s="2" t="s">
        <v>222</v>
      </c>
      <c r="J16" s="2" t="s">
        <v>260</v>
      </c>
      <c r="K16" s="2" t="s">
        <v>259</v>
      </c>
    </row>
    <row r="17" spans="1:11" x14ac:dyDescent="0.25">
      <c r="A17" s="31" t="s">
        <v>332</v>
      </c>
      <c r="B17" s="17" t="s">
        <v>268</v>
      </c>
      <c r="C17" s="16" t="s">
        <v>265</v>
      </c>
      <c r="D17" s="17" t="s">
        <v>225</v>
      </c>
      <c r="E17" s="18">
        <v>1</v>
      </c>
      <c r="F17" s="72">
        <f>4*8</f>
        <v>32</v>
      </c>
      <c r="G17" s="19">
        <f t="shared" ref="G17:G18" si="4">E17*F17</f>
        <v>32</v>
      </c>
      <c r="H17" s="32"/>
      <c r="I17" s="18"/>
      <c r="J17" s="98"/>
      <c r="K17" s="20">
        <f t="shared" ref="K17:K18" si="5">G17*J17</f>
        <v>0</v>
      </c>
    </row>
    <row r="18" spans="1:11" x14ac:dyDescent="0.25">
      <c r="A18" s="31" t="s">
        <v>336</v>
      </c>
      <c r="B18" s="17" t="s">
        <v>272</v>
      </c>
      <c r="C18" s="16" t="s">
        <v>266</v>
      </c>
      <c r="D18" s="17" t="s">
        <v>225</v>
      </c>
      <c r="E18" s="18">
        <v>1</v>
      </c>
      <c r="F18" s="72">
        <f>4*8</f>
        <v>32</v>
      </c>
      <c r="G18" s="19">
        <f t="shared" si="4"/>
        <v>32</v>
      </c>
      <c r="H18" s="32"/>
      <c r="I18" s="18"/>
      <c r="J18" s="98"/>
      <c r="K18" s="20">
        <f t="shared" si="5"/>
        <v>0</v>
      </c>
    </row>
    <row r="19" spans="1:11" ht="13.5" customHeight="1" x14ac:dyDescent="0.25">
      <c r="A19" s="115">
        <v>4</v>
      </c>
      <c r="B19" s="116"/>
      <c r="C19" s="117" t="s">
        <v>263</v>
      </c>
      <c r="D19" s="117"/>
      <c r="E19" s="117"/>
      <c r="F19" s="117"/>
      <c r="G19" s="117"/>
      <c r="H19" s="117"/>
      <c r="I19" s="117"/>
      <c r="J19" s="118"/>
      <c r="K19" s="119">
        <f>SUM(K22:K24)</f>
        <v>0</v>
      </c>
    </row>
    <row r="20" spans="1:11" x14ac:dyDescent="0.25">
      <c r="A20" s="233" t="s">
        <v>230</v>
      </c>
      <c r="B20" s="233" t="s">
        <v>276</v>
      </c>
      <c r="C20" s="232" t="s">
        <v>220</v>
      </c>
      <c r="D20" s="232" t="s">
        <v>37</v>
      </c>
      <c r="E20" s="239" t="s">
        <v>4</v>
      </c>
      <c r="F20" s="239"/>
      <c r="G20" s="239"/>
      <c r="H20" s="239"/>
      <c r="I20" s="235" t="s">
        <v>231</v>
      </c>
      <c r="J20" s="236"/>
      <c r="K20" s="234" t="s">
        <v>259</v>
      </c>
    </row>
    <row r="21" spans="1:11" x14ac:dyDescent="0.25">
      <c r="A21" s="242"/>
      <c r="B21" s="242"/>
      <c r="C21" s="243"/>
      <c r="D21" s="243"/>
      <c r="E21" s="1" t="s">
        <v>278</v>
      </c>
      <c r="F21" s="1" t="s">
        <v>277</v>
      </c>
      <c r="G21" s="1" t="s">
        <v>16</v>
      </c>
      <c r="H21" s="1" t="s">
        <v>8</v>
      </c>
      <c r="I21" s="244"/>
      <c r="J21" s="245"/>
      <c r="K21" s="241"/>
    </row>
    <row r="22" spans="1:11" x14ac:dyDescent="0.25">
      <c r="A22" s="25" t="str">
        <f>'Tabela 2 - Instalações e etc'!A4</f>
        <v>Imóveis</v>
      </c>
      <c r="B22" s="68" t="str">
        <f>'Tabela 2 - Instalações e etc'!B4</f>
        <v>B8952</v>
      </c>
      <c r="C22" s="68" t="str">
        <f>'Tabela 2 - Instalações e etc'!C4</f>
        <v>Residencial (1,27% do C.M.C.C. - SINAPI</v>
      </c>
      <c r="D22" s="68" t="str">
        <f>'Tabela 2 - Instalações e etc'!D4</f>
        <v>R$/m² x mês</v>
      </c>
      <c r="E22" s="68">
        <v>6</v>
      </c>
      <c r="F22" s="68">
        <v>12.41</v>
      </c>
      <c r="G22" s="72">
        <f>TRUNC((4*8)/176,4)</f>
        <v>0.18179999999999999</v>
      </c>
      <c r="H22" s="68">
        <f>TRUNC(E22*F22*G22,4)</f>
        <v>13.536799999999999</v>
      </c>
      <c r="I22" s="68"/>
      <c r="J22" s="68"/>
      <c r="K22" s="126">
        <f t="shared" ref="K22:K24" si="6">TRUNC(I22*H22,4)</f>
        <v>0</v>
      </c>
    </row>
    <row r="23" spans="1:11" ht="15" customHeight="1" x14ac:dyDescent="0.25">
      <c r="A23" s="25" t="str">
        <f>'Tabela 2 - Instalações e etc'!A6</f>
        <v>Mobiliário</v>
      </c>
      <c r="B23" s="68" t="str">
        <f>'Tabela 2 - Instalações e etc'!B6</f>
        <v>B8954</v>
      </c>
      <c r="C23" s="68" t="str">
        <f>'Tabela 2 - Instalações e etc'!C6</f>
        <v>Residência</v>
      </c>
      <c r="D23" s="68" t="str">
        <f>'Tabela 2 - Instalações e etc'!D6</f>
        <v>R$ x ocupante/mês</v>
      </c>
      <c r="E23" s="68">
        <v>6</v>
      </c>
      <c r="F23" s="68"/>
      <c r="G23" s="72">
        <f>TRUNC((4*8)/176,4)</f>
        <v>0.18179999999999999</v>
      </c>
      <c r="H23" s="68">
        <f>TRUNC(E23*G23,4)</f>
        <v>1.0908</v>
      </c>
      <c r="I23" s="68"/>
      <c r="J23" s="68"/>
      <c r="K23" s="126">
        <f t="shared" si="6"/>
        <v>0</v>
      </c>
    </row>
    <row r="24" spans="1:11" ht="25.5" x14ac:dyDescent="0.25">
      <c r="A24" s="85" t="str">
        <f>'Tabela 2 - Instalações e etc'!A12</f>
        <v>Custos diversos</v>
      </c>
      <c r="B24" s="127" t="str">
        <f>'Tabela 2 - Instalações e etc'!B12</f>
        <v>B8960</v>
      </c>
      <c r="C24" s="127" t="str">
        <f>'Tabela 2 - Instalações e etc'!C12</f>
        <v>Residência</v>
      </c>
      <c r="D24" s="127" t="str">
        <f>'Tabela 2 - Instalações e etc'!D12</f>
        <v>R$ x ocupante/mês</v>
      </c>
      <c r="E24" s="127">
        <v>6</v>
      </c>
      <c r="F24" s="127"/>
      <c r="G24" s="72">
        <f>TRUNC((4*8)/176,4)</f>
        <v>0.18179999999999999</v>
      </c>
      <c r="H24" s="127">
        <f t="shared" ref="H24" si="7">TRUNC(E24*G24,4)</f>
        <v>1.0908</v>
      </c>
      <c r="I24" s="127"/>
      <c r="J24" s="127"/>
      <c r="K24" s="128">
        <f t="shared" si="6"/>
        <v>0</v>
      </c>
    </row>
    <row r="25" spans="1:11" ht="15" customHeight="1" x14ac:dyDescent="0.25">
      <c r="A25" s="229" t="s">
        <v>28</v>
      </c>
      <c r="B25" s="230"/>
      <c r="C25" s="230"/>
      <c r="D25" s="230"/>
      <c r="E25" s="230"/>
      <c r="F25" s="230"/>
      <c r="G25" s="230"/>
      <c r="H25" s="230"/>
      <c r="I25" s="230"/>
      <c r="J25" s="230"/>
      <c r="K25" s="107" t="e">
        <f>K6+K10+K14+K19+#REF!+#REF!</f>
        <v>#REF!</v>
      </c>
    </row>
    <row r="26" spans="1:11" x14ac:dyDescent="0.25">
      <c r="A26" s="231" t="s">
        <v>256</v>
      </c>
      <c r="B26" s="231"/>
      <c r="C26" s="63" t="e">
        <f>SUM(#REF!+#REF!+#REF!)</f>
        <v>#REF!</v>
      </c>
      <c r="D26" s="63" t="e">
        <f>SUM(#REF!+#REF!+#REF!)</f>
        <v>#REF!</v>
      </c>
    </row>
    <row r="27" spans="1:11" x14ac:dyDescent="0.25">
      <c r="A27" t="s">
        <v>304</v>
      </c>
    </row>
  </sheetData>
  <mergeCells count="29">
    <mergeCell ref="I20:J21"/>
    <mergeCell ref="K20:K21"/>
    <mergeCell ref="A25:J25"/>
    <mergeCell ref="A26:B26"/>
    <mergeCell ref="A20:A21"/>
    <mergeCell ref="B20:B21"/>
    <mergeCell ref="C20:C21"/>
    <mergeCell ref="D20:D21"/>
    <mergeCell ref="E20:H20"/>
    <mergeCell ref="H11:K11"/>
    <mergeCell ref="A15:A16"/>
    <mergeCell ref="B15:B16"/>
    <mergeCell ref="C15:C16"/>
    <mergeCell ref="D15:D16"/>
    <mergeCell ref="E15:G15"/>
    <mergeCell ref="H15:K15"/>
    <mergeCell ref="A11:A12"/>
    <mergeCell ref="B11:B12"/>
    <mergeCell ref="C11:C12"/>
    <mergeCell ref="D11:D12"/>
    <mergeCell ref="E11:G11"/>
    <mergeCell ref="A1:K1"/>
    <mergeCell ref="A2:K2"/>
    <mergeCell ref="A3:A4"/>
    <mergeCell ref="B3:B4"/>
    <mergeCell ref="C3:C4"/>
    <mergeCell ref="D3:D4"/>
    <mergeCell ref="E3:G3"/>
    <mergeCell ref="H3:K3"/>
  </mergeCells>
  <phoneticPr fontId="16" type="noConversion"/>
  <conditionalFormatting sqref="H7:J7">
    <cfRule type="expression" dxfId="423" priority="122">
      <formula>$E$7&gt;0</formula>
    </cfRule>
  </conditionalFormatting>
  <conditionalFormatting sqref="H8:J8">
    <cfRule type="expression" dxfId="422" priority="121">
      <formula>$E$8&gt;0</formula>
    </cfRule>
  </conditionalFormatting>
  <conditionalFormatting sqref="A7:E7">
    <cfRule type="expression" dxfId="421" priority="119">
      <formula>$E$7&gt;0</formula>
    </cfRule>
  </conditionalFormatting>
  <conditionalFormatting sqref="A8:F8">
    <cfRule type="expression" dxfId="420" priority="118">
      <formula>$E$8&gt;0</formula>
    </cfRule>
  </conditionalFormatting>
  <conditionalFormatting sqref="H9:J9">
    <cfRule type="expression" dxfId="419" priority="117">
      <formula>$E$9&gt;0</formula>
    </cfRule>
  </conditionalFormatting>
  <conditionalFormatting sqref="G13:K13">
    <cfRule type="expression" dxfId="418" priority="111">
      <formula>$E$13&gt;0</formula>
    </cfRule>
  </conditionalFormatting>
  <conditionalFormatting sqref="G17:K17 A18">
    <cfRule type="expression" dxfId="417" priority="107">
      <formula>$E$17&gt;0</formula>
    </cfRule>
  </conditionalFormatting>
  <conditionalFormatting sqref="G18:K18 C18">
    <cfRule type="expression" dxfId="416" priority="103">
      <formula>$E$18&gt;0</formula>
    </cfRule>
  </conditionalFormatting>
  <conditionalFormatting sqref="A9:E9">
    <cfRule type="expression" dxfId="415" priority="98">
      <formula>$E$9&gt;0</formula>
    </cfRule>
  </conditionalFormatting>
  <conditionalFormatting sqref="A13:D13">
    <cfRule type="expression" dxfId="414" priority="94">
      <formula>$E$13&gt;0</formula>
    </cfRule>
  </conditionalFormatting>
  <conditionalFormatting sqref="A17:E17">
    <cfRule type="expression" dxfId="413" priority="92">
      <formula>$E$17&gt;0</formula>
    </cfRule>
  </conditionalFormatting>
  <conditionalFormatting sqref="E18">
    <cfRule type="expression" dxfId="412" priority="89">
      <formula>$E$18&gt;0</formula>
    </cfRule>
  </conditionalFormatting>
  <conditionalFormatting sqref="E13">
    <cfRule type="expression" dxfId="411" priority="62">
      <formula>#REF!&gt;0</formula>
    </cfRule>
  </conditionalFormatting>
  <conditionalFormatting sqref="F13">
    <cfRule type="expression" dxfId="410" priority="61">
      <formula>$E$7&gt;0</formula>
    </cfRule>
  </conditionalFormatting>
  <conditionalFormatting sqref="D18">
    <cfRule type="expression" dxfId="409" priority="58">
      <formula>$E$17&gt;0</formula>
    </cfRule>
  </conditionalFormatting>
  <conditionalFormatting sqref="A22:F22 H22:K22">
    <cfRule type="expression" dxfId="408" priority="53">
      <formula>$E$22&gt;0</formula>
    </cfRule>
  </conditionalFormatting>
  <conditionalFormatting sqref="H23:K23">
    <cfRule type="expression" dxfId="407" priority="52">
      <formula>$E$23&gt;0</formula>
    </cfRule>
  </conditionalFormatting>
  <conditionalFormatting sqref="A23:F23">
    <cfRule type="expression" dxfId="406" priority="51">
      <formula>$E$23&gt;0</formula>
    </cfRule>
  </conditionalFormatting>
  <conditionalFormatting sqref="H24:K24">
    <cfRule type="expression" dxfId="405" priority="50">
      <formula>$E$24&gt;0</formula>
    </cfRule>
  </conditionalFormatting>
  <conditionalFormatting sqref="A24:F24">
    <cfRule type="expression" dxfId="404" priority="49">
      <formula>$E$24&gt;0</formula>
    </cfRule>
  </conditionalFormatting>
  <conditionalFormatting sqref="F7">
    <cfRule type="expression" dxfId="403" priority="41">
      <formula>$E$8&gt;0</formula>
    </cfRule>
  </conditionalFormatting>
  <conditionalFormatting sqref="F9">
    <cfRule type="expression" dxfId="402" priority="40">
      <formula>$E$8&gt;0</formula>
    </cfRule>
  </conditionalFormatting>
  <conditionalFormatting sqref="G23">
    <cfRule type="expression" dxfId="401" priority="34">
      <formula>$E$8&gt;0</formula>
    </cfRule>
  </conditionalFormatting>
  <conditionalFormatting sqref="F17">
    <cfRule type="expression" dxfId="400" priority="37">
      <formula>$E$7&gt;0</formula>
    </cfRule>
  </conditionalFormatting>
  <conditionalFormatting sqref="F18">
    <cfRule type="expression" dxfId="399" priority="36">
      <formula>$E$7&gt;0</formula>
    </cfRule>
  </conditionalFormatting>
  <conditionalFormatting sqref="G22">
    <cfRule type="expression" dxfId="398" priority="35">
      <formula>$E$8&gt;0</formula>
    </cfRule>
  </conditionalFormatting>
  <conditionalFormatting sqref="G24">
    <cfRule type="expression" dxfId="397" priority="33">
      <formula>$E$8&gt;0</formula>
    </cfRule>
  </conditionalFormatting>
  <conditionalFormatting sqref="B18">
    <cfRule type="expression" dxfId="396" priority="32">
      <formula>$E$18&gt;0</formula>
    </cfRule>
  </conditionalFormatting>
  <conditionalFormatting sqref="G7:G9 K7:K9">
    <cfRule type="expression" dxfId="395" priority="162">
      <formula>#REF!&gt;0</formula>
    </cfRule>
  </conditionalFormatting>
  <conditionalFormatting sqref="B7:B8">
    <cfRule type="expression" dxfId="394" priority="163">
      <formula>#REF!&gt;0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8983-5A67-4FD9-AB9C-4F66B6430CDF}">
  <sheetPr codeName="Planilha8"/>
  <dimension ref="A1:L26"/>
  <sheetViews>
    <sheetView topLeftCell="A7" workbookViewId="0">
      <selection activeCell="I21" sqref="I21:I23"/>
    </sheetView>
  </sheetViews>
  <sheetFormatPr defaultRowHeight="15" x14ac:dyDescent="0.25"/>
  <cols>
    <col min="1" max="1" width="12.85546875" customWidth="1"/>
    <col min="3" max="3" width="50.140625" customWidth="1"/>
    <col min="4" max="4" width="17.42578125" customWidth="1"/>
    <col min="9" max="9" width="11.42578125" customWidth="1"/>
    <col min="10" max="10" width="11.7109375" customWidth="1"/>
    <col min="11" max="11" width="11.85546875" customWidth="1"/>
    <col min="12" max="12" width="11.5703125" bestFit="1" customWidth="1"/>
  </cols>
  <sheetData>
    <row r="1" spans="1:12" x14ac:dyDescent="0.25">
      <c r="A1" s="222" t="s">
        <v>496</v>
      </c>
      <c r="B1" s="223"/>
      <c r="C1" s="223"/>
      <c r="D1" s="223"/>
      <c r="E1" s="223"/>
      <c r="F1" s="223"/>
      <c r="G1" s="223"/>
      <c r="H1" s="223"/>
      <c r="I1" s="223"/>
      <c r="J1" s="223"/>
      <c r="K1" s="224"/>
    </row>
    <row r="2" spans="1:12" ht="17.25" x14ac:dyDescent="0.25">
      <c r="A2" s="222" t="s">
        <v>309</v>
      </c>
      <c r="B2" s="223"/>
      <c r="C2" s="223"/>
      <c r="D2" s="223"/>
      <c r="E2" s="223"/>
      <c r="F2" s="223"/>
      <c r="G2" s="223"/>
      <c r="H2" s="223"/>
      <c r="I2" s="223"/>
      <c r="J2" s="223"/>
      <c r="K2" s="224"/>
    </row>
    <row r="3" spans="1:12" x14ac:dyDescent="0.25">
      <c r="A3" s="218" t="s">
        <v>0</v>
      </c>
      <c r="B3" s="218" t="s">
        <v>1</v>
      </c>
      <c r="C3" s="218" t="s">
        <v>2</v>
      </c>
      <c r="D3" s="220" t="s">
        <v>3</v>
      </c>
      <c r="E3" s="227" t="s">
        <v>4</v>
      </c>
      <c r="F3" s="228"/>
      <c r="G3" s="228"/>
      <c r="H3" s="215" t="s">
        <v>5</v>
      </c>
      <c r="I3" s="216"/>
      <c r="J3" s="216"/>
      <c r="K3" s="217"/>
    </row>
    <row r="4" spans="1:12" x14ac:dyDescent="0.25">
      <c r="A4" s="225"/>
      <c r="B4" s="225"/>
      <c r="C4" s="225"/>
      <c r="D4" s="226"/>
      <c r="E4" s="2" t="s">
        <v>6</v>
      </c>
      <c r="F4" s="2" t="s">
        <v>7</v>
      </c>
      <c r="G4" s="2" t="s">
        <v>8</v>
      </c>
      <c r="H4" s="2" t="s">
        <v>9</v>
      </c>
      <c r="I4" s="2" t="s">
        <v>10</v>
      </c>
      <c r="J4" s="2" t="s">
        <v>11</v>
      </c>
      <c r="K4" s="2" t="s">
        <v>8</v>
      </c>
    </row>
    <row r="5" spans="1:12" x14ac:dyDescent="0.25">
      <c r="A5" s="3" t="s">
        <v>12</v>
      </c>
      <c r="B5" s="4"/>
      <c r="C5" s="5"/>
      <c r="D5" s="6"/>
      <c r="E5" s="6"/>
      <c r="F5" s="6"/>
      <c r="G5" s="6"/>
      <c r="H5" s="7"/>
      <c r="I5" s="6"/>
      <c r="J5" s="6"/>
      <c r="K5" s="8"/>
    </row>
    <row r="6" spans="1:12" x14ac:dyDescent="0.25">
      <c r="A6" s="120" t="s">
        <v>13</v>
      </c>
      <c r="B6" s="113"/>
      <c r="C6" s="117" t="s">
        <v>14</v>
      </c>
      <c r="D6" s="114"/>
      <c r="E6" s="114"/>
      <c r="F6" s="114"/>
      <c r="G6" s="114"/>
      <c r="H6" s="114"/>
      <c r="I6" s="121"/>
      <c r="J6" s="122"/>
      <c r="K6" s="123">
        <f>SUM(K7:K8)</f>
        <v>0</v>
      </c>
    </row>
    <row r="7" spans="1:12" x14ac:dyDescent="0.25">
      <c r="A7" s="81"/>
      <c r="B7" s="70" t="str">
        <f>Sheet1!A54</f>
        <v>P8080</v>
      </c>
      <c r="C7" s="69" t="str">
        <f>Sheet1!B54</f>
        <v>Geólogo júnior</v>
      </c>
      <c r="D7" s="70" t="str">
        <f>Sheet1!C54</f>
        <v>mês</v>
      </c>
      <c r="E7" s="71">
        <v>1</v>
      </c>
      <c r="F7" s="72">
        <f>TRUNC((3*8)/176,4)</f>
        <v>0.1363</v>
      </c>
      <c r="G7" s="64">
        <f t="shared" ref="G7:G8" si="0">TRUNC(E7*F7,4)</f>
        <v>0.1363</v>
      </c>
      <c r="H7" s="65"/>
      <c r="I7" s="65"/>
      <c r="J7" s="95"/>
      <c r="K7" s="66">
        <f t="shared" ref="K7:K8" si="1">TRUNC(G7*J7,4)</f>
        <v>0</v>
      </c>
      <c r="L7" s="52"/>
    </row>
    <row r="8" spans="1:12" x14ac:dyDescent="0.25">
      <c r="A8" s="81"/>
      <c r="B8" s="70" t="str">
        <f>Sheet1!A74</f>
        <v>P8124</v>
      </c>
      <c r="C8" s="69" t="str">
        <f>Sheet1!B74</f>
        <v>Paleontólogo / Arqueólogo / Antropólogo pleno</v>
      </c>
      <c r="D8" s="70" t="str">
        <f>Sheet1!C74</f>
        <v>mês</v>
      </c>
      <c r="E8" s="71">
        <v>1</v>
      </c>
      <c r="F8" s="72">
        <f>TRUNC((3*8)/176,4)</f>
        <v>0.1363</v>
      </c>
      <c r="G8" s="64">
        <f t="shared" si="0"/>
        <v>0.1363</v>
      </c>
      <c r="H8" s="65"/>
      <c r="I8" s="65"/>
      <c r="J8" s="95"/>
      <c r="K8" s="66">
        <f t="shared" si="1"/>
        <v>0</v>
      </c>
    </row>
    <row r="9" spans="1:12" ht="13.5" customHeight="1" x14ac:dyDescent="0.25">
      <c r="A9" s="26" t="s">
        <v>19</v>
      </c>
      <c r="B9" s="104"/>
      <c r="C9" s="11" t="s">
        <v>20</v>
      </c>
      <c r="D9" s="12"/>
      <c r="E9" s="28"/>
      <c r="F9" s="12"/>
      <c r="G9" s="12"/>
      <c r="H9" s="12"/>
      <c r="I9" s="12"/>
      <c r="J9" s="29"/>
      <c r="K9" s="30">
        <f>SUM(K12:K12)</f>
        <v>0</v>
      </c>
    </row>
    <row r="10" spans="1:12" x14ac:dyDescent="0.25">
      <c r="A10" s="218" t="s">
        <v>0</v>
      </c>
      <c r="B10" s="218" t="s">
        <v>1</v>
      </c>
      <c r="C10" s="218" t="s">
        <v>220</v>
      </c>
      <c r="D10" s="220" t="s">
        <v>37</v>
      </c>
      <c r="E10" s="215" t="s">
        <v>4</v>
      </c>
      <c r="F10" s="216"/>
      <c r="G10" s="216"/>
      <c r="H10" s="215" t="s">
        <v>258</v>
      </c>
      <c r="I10" s="216"/>
      <c r="J10" s="216"/>
      <c r="K10" s="217"/>
    </row>
    <row r="11" spans="1:12" x14ac:dyDescent="0.25">
      <c r="A11" s="219"/>
      <c r="B11" s="219"/>
      <c r="C11" s="219"/>
      <c r="D11" s="221"/>
      <c r="E11" s="1" t="s">
        <v>262</v>
      </c>
      <c r="F11" s="2" t="s">
        <v>261</v>
      </c>
      <c r="G11" s="1" t="s">
        <v>8</v>
      </c>
      <c r="H11" s="1" t="s">
        <v>221</v>
      </c>
      <c r="I11" s="1" t="s">
        <v>222</v>
      </c>
      <c r="J11" s="1" t="s">
        <v>260</v>
      </c>
      <c r="K11" s="1" t="s">
        <v>259</v>
      </c>
    </row>
    <row r="12" spans="1:12" x14ac:dyDescent="0.25">
      <c r="A12" s="25"/>
      <c r="B12" s="84" t="str">
        <f>'Tabela 1 - Veículos'!A4</f>
        <v>E8891</v>
      </c>
      <c r="C12" s="84" t="str">
        <f>'Tabela 1 - Veículos'!B4</f>
        <v>Veículo leve - tipo  pick up 4 x 4 - (sem motorista)</v>
      </c>
      <c r="D12" s="84" t="str">
        <f>'Tabela 1 - Veículos'!C4</f>
        <v>hora</v>
      </c>
      <c r="E12" s="71">
        <v>1</v>
      </c>
      <c r="F12" s="72">
        <v>16</v>
      </c>
      <c r="G12" s="64">
        <f t="shared" ref="G12" si="2">E12*F12</f>
        <v>16</v>
      </c>
      <c r="H12" s="84"/>
      <c r="I12" s="84"/>
      <c r="J12" s="95"/>
      <c r="K12" s="66">
        <f t="shared" ref="K12" si="3">J12*G12</f>
        <v>0</v>
      </c>
    </row>
    <row r="13" spans="1:12" ht="15" customHeight="1" x14ac:dyDescent="0.25">
      <c r="A13" s="26" t="s">
        <v>22</v>
      </c>
      <c r="B13" s="27"/>
      <c r="C13" s="87" t="s">
        <v>23</v>
      </c>
      <c r="D13" s="12"/>
      <c r="E13" s="12"/>
      <c r="F13" s="12"/>
      <c r="G13" s="12"/>
      <c r="H13" s="12"/>
      <c r="I13" s="12"/>
      <c r="J13" s="29"/>
      <c r="K13" s="30">
        <f>SUM(K16:K17)</f>
        <v>0</v>
      </c>
    </row>
    <row r="14" spans="1:12" x14ac:dyDescent="0.25">
      <c r="A14" s="218" t="s">
        <v>0</v>
      </c>
      <c r="B14" s="218" t="s">
        <v>1</v>
      </c>
      <c r="C14" s="218" t="s">
        <v>220</v>
      </c>
      <c r="D14" s="220" t="s">
        <v>37</v>
      </c>
      <c r="E14" s="227" t="s">
        <v>4</v>
      </c>
      <c r="F14" s="228"/>
      <c r="G14" s="228"/>
      <c r="H14" s="215" t="s">
        <v>258</v>
      </c>
      <c r="I14" s="216"/>
      <c r="J14" s="216"/>
      <c r="K14" s="217"/>
    </row>
    <row r="15" spans="1:12" x14ac:dyDescent="0.25">
      <c r="A15" s="225"/>
      <c r="B15" s="225"/>
      <c r="C15" s="225"/>
      <c r="D15" s="226"/>
      <c r="E15" s="2" t="s">
        <v>262</v>
      </c>
      <c r="F15" s="2" t="s">
        <v>261</v>
      </c>
      <c r="G15" s="2" t="s">
        <v>8</v>
      </c>
      <c r="H15" s="2" t="s">
        <v>221</v>
      </c>
      <c r="I15" s="2" t="s">
        <v>222</v>
      </c>
      <c r="J15" s="2" t="s">
        <v>260</v>
      </c>
      <c r="K15" s="2" t="s">
        <v>259</v>
      </c>
    </row>
    <row r="16" spans="1:12" x14ac:dyDescent="0.25">
      <c r="A16" s="31" t="s">
        <v>332</v>
      </c>
      <c r="B16" s="17" t="s">
        <v>268</v>
      </c>
      <c r="C16" s="16" t="s">
        <v>265</v>
      </c>
      <c r="D16" s="17" t="s">
        <v>225</v>
      </c>
      <c r="E16" s="18">
        <v>1</v>
      </c>
      <c r="F16" s="17">
        <v>16</v>
      </c>
      <c r="G16" s="19">
        <f t="shared" ref="G16:G17" si="4">E16*F16</f>
        <v>16</v>
      </c>
      <c r="H16" s="32"/>
      <c r="I16" s="18"/>
      <c r="J16" s="98"/>
      <c r="K16" s="20">
        <f t="shared" ref="K16:K17" si="5">G16*J16</f>
        <v>0</v>
      </c>
    </row>
    <row r="17" spans="1:11" x14ac:dyDescent="0.25">
      <c r="A17" s="31" t="s">
        <v>336</v>
      </c>
      <c r="B17" s="17" t="s">
        <v>272</v>
      </c>
      <c r="C17" s="16" t="s">
        <v>266</v>
      </c>
      <c r="D17" s="17" t="s">
        <v>225</v>
      </c>
      <c r="E17" s="18">
        <v>1</v>
      </c>
      <c r="F17" s="17">
        <v>16</v>
      </c>
      <c r="G17" s="19">
        <f t="shared" si="4"/>
        <v>16</v>
      </c>
      <c r="H17" s="32"/>
      <c r="I17" s="18"/>
      <c r="J17" s="98"/>
      <c r="K17" s="20">
        <f t="shared" si="5"/>
        <v>0</v>
      </c>
    </row>
    <row r="18" spans="1:11" ht="13.5" customHeight="1" x14ac:dyDescent="0.25">
      <c r="A18" s="115">
        <v>4</v>
      </c>
      <c r="B18" s="116"/>
      <c r="C18" s="117" t="s">
        <v>263</v>
      </c>
      <c r="D18" s="117"/>
      <c r="E18" s="117"/>
      <c r="F18" s="117"/>
      <c r="G18" s="117"/>
      <c r="H18" s="117"/>
      <c r="I18" s="117"/>
      <c r="J18" s="118"/>
      <c r="K18" s="119">
        <f>SUM(K21:K23)</f>
        <v>0</v>
      </c>
    </row>
    <row r="19" spans="1:11" x14ac:dyDescent="0.25">
      <c r="A19" s="233" t="s">
        <v>230</v>
      </c>
      <c r="B19" s="233" t="s">
        <v>276</v>
      </c>
      <c r="C19" s="232" t="s">
        <v>220</v>
      </c>
      <c r="D19" s="232" t="s">
        <v>37</v>
      </c>
      <c r="E19" s="239" t="s">
        <v>4</v>
      </c>
      <c r="F19" s="239"/>
      <c r="G19" s="239"/>
      <c r="H19" s="239"/>
      <c r="I19" s="235" t="s">
        <v>231</v>
      </c>
      <c r="J19" s="236"/>
      <c r="K19" s="234" t="s">
        <v>259</v>
      </c>
    </row>
    <row r="20" spans="1:11" x14ac:dyDescent="0.25">
      <c r="A20" s="242"/>
      <c r="B20" s="242"/>
      <c r="C20" s="243"/>
      <c r="D20" s="243"/>
      <c r="E20" s="1" t="s">
        <v>278</v>
      </c>
      <c r="F20" s="1" t="s">
        <v>277</v>
      </c>
      <c r="G20" s="1" t="s">
        <v>16</v>
      </c>
      <c r="H20" s="1" t="s">
        <v>8</v>
      </c>
      <c r="I20" s="244"/>
      <c r="J20" s="245"/>
      <c r="K20" s="241"/>
    </row>
    <row r="21" spans="1:11" x14ac:dyDescent="0.25">
      <c r="A21" s="25" t="str">
        <f>'Tabela 2 - Instalações e etc'!A4</f>
        <v>Imóveis</v>
      </c>
      <c r="B21" s="68" t="str">
        <f>'Tabela 2 - Instalações e etc'!B4</f>
        <v>B8952</v>
      </c>
      <c r="C21" s="68" t="str">
        <f>'Tabela 2 - Instalações e etc'!C4</f>
        <v>Residencial (1,27% do C.M.C.C. - SINAPI</v>
      </c>
      <c r="D21" s="68" t="str">
        <f>'Tabela 2 - Instalações e etc'!D4</f>
        <v>R$/m² x mês</v>
      </c>
      <c r="E21" s="68">
        <v>3</v>
      </c>
      <c r="F21" s="68">
        <v>12.41</v>
      </c>
      <c r="G21" s="72">
        <f>TRUNC((3*8)/176,4)</f>
        <v>0.1363</v>
      </c>
      <c r="H21" s="68">
        <f>TRUNC(E21*F21*G21,4)</f>
        <v>5.0743999999999998</v>
      </c>
      <c r="I21" s="68"/>
      <c r="J21" s="68"/>
      <c r="K21" s="126">
        <f t="shared" ref="K21:K23" si="6">TRUNC(I21*H21,4)</f>
        <v>0</v>
      </c>
    </row>
    <row r="22" spans="1:11" ht="15" customHeight="1" x14ac:dyDescent="0.25">
      <c r="A22" s="25" t="str">
        <f>'Tabela 2 - Instalações e etc'!A6</f>
        <v>Mobiliário</v>
      </c>
      <c r="B22" s="68" t="str">
        <f>'Tabela 2 - Instalações e etc'!B6</f>
        <v>B8954</v>
      </c>
      <c r="C22" s="68" t="str">
        <f>'Tabela 2 - Instalações e etc'!C6</f>
        <v>Residência</v>
      </c>
      <c r="D22" s="68" t="str">
        <f>'Tabela 2 - Instalações e etc'!D6</f>
        <v>R$ x ocupante/mês</v>
      </c>
      <c r="E22" s="68">
        <v>3</v>
      </c>
      <c r="F22" s="68">
        <v>12.41</v>
      </c>
      <c r="G22" s="72">
        <f>TRUNC((3*8)/176,4)</f>
        <v>0.1363</v>
      </c>
      <c r="H22" s="68">
        <f>TRUNC(E22*G22,4)</f>
        <v>0.40889999999999999</v>
      </c>
      <c r="I22" s="68"/>
      <c r="J22" s="68"/>
      <c r="K22" s="126">
        <f t="shared" si="6"/>
        <v>0</v>
      </c>
    </row>
    <row r="23" spans="1:11" ht="25.5" x14ac:dyDescent="0.25">
      <c r="A23" s="85" t="str">
        <f>'Tabela 2 - Instalações e etc'!A12</f>
        <v>Custos diversos</v>
      </c>
      <c r="B23" s="127" t="str">
        <f>'Tabela 2 - Instalações e etc'!B12</f>
        <v>B8960</v>
      </c>
      <c r="C23" s="127" t="str">
        <f>'Tabela 2 - Instalações e etc'!C12</f>
        <v>Residência</v>
      </c>
      <c r="D23" s="127" t="str">
        <f>'Tabela 2 - Instalações e etc'!D12</f>
        <v>R$ x ocupante/mês</v>
      </c>
      <c r="E23" s="68">
        <v>3</v>
      </c>
      <c r="F23" s="68">
        <v>12.41</v>
      </c>
      <c r="G23" s="72">
        <f>TRUNC((3*8)/176,4)</f>
        <v>0.1363</v>
      </c>
      <c r="H23" s="127">
        <f t="shared" ref="H23" si="7">TRUNC(E23*G23,4)</f>
        <v>0.40889999999999999</v>
      </c>
      <c r="I23" s="127"/>
      <c r="J23" s="127"/>
      <c r="K23" s="128">
        <f t="shared" si="6"/>
        <v>0</v>
      </c>
    </row>
    <row r="24" spans="1:11" ht="15" customHeight="1" x14ac:dyDescent="0.25">
      <c r="A24" s="229" t="s">
        <v>28</v>
      </c>
      <c r="B24" s="230"/>
      <c r="C24" s="230"/>
      <c r="D24" s="230"/>
      <c r="E24" s="230"/>
      <c r="F24" s="230"/>
      <c r="G24" s="230"/>
      <c r="H24" s="230"/>
      <c r="I24" s="230"/>
      <c r="J24" s="230"/>
      <c r="K24" s="107" t="e">
        <f>K6+K9+K13+K18+#REF!+#REF!</f>
        <v>#REF!</v>
      </c>
    </row>
    <row r="25" spans="1:11" x14ac:dyDescent="0.25">
      <c r="A25" s="231" t="s">
        <v>256</v>
      </c>
      <c r="B25" s="231"/>
      <c r="C25" s="63" t="e">
        <f>SUM(#REF!+#REF!+#REF!)</f>
        <v>#REF!</v>
      </c>
      <c r="D25" s="63" t="e">
        <f>SUM(#REF!+#REF!+#REF!)</f>
        <v>#REF!</v>
      </c>
    </row>
    <row r="26" spans="1:11" x14ac:dyDescent="0.25">
      <c r="A26" t="s">
        <v>304</v>
      </c>
    </row>
  </sheetData>
  <mergeCells count="29">
    <mergeCell ref="I19:J20"/>
    <mergeCell ref="K19:K20"/>
    <mergeCell ref="A24:J24"/>
    <mergeCell ref="A25:B25"/>
    <mergeCell ref="A19:A20"/>
    <mergeCell ref="B19:B20"/>
    <mergeCell ref="C19:C20"/>
    <mergeCell ref="D19:D20"/>
    <mergeCell ref="E19:H19"/>
    <mergeCell ref="H14:K14"/>
    <mergeCell ref="A10:A11"/>
    <mergeCell ref="B10:B11"/>
    <mergeCell ref="C10:C11"/>
    <mergeCell ref="D10:D11"/>
    <mergeCell ref="E10:G10"/>
    <mergeCell ref="H10:K10"/>
    <mergeCell ref="A14:A15"/>
    <mergeCell ref="B14:B15"/>
    <mergeCell ref="C14:C15"/>
    <mergeCell ref="D14:D15"/>
    <mergeCell ref="E14:G14"/>
    <mergeCell ref="A1:K1"/>
    <mergeCell ref="A2:K2"/>
    <mergeCell ref="A3:A4"/>
    <mergeCell ref="B3:B4"/>
    <mergeCell ref="C3:C4"/>
    <mergeCell ref="D3:D4"/>
    <mergeCell ref="E3:G3"/>
    <mergeCell ref="H3:K3"/>
  </mergeCells>
  <phoneticPr fontId="16" type="noConversion"/>
  <conditionalFormatting sqref="H7:J7">
    <cfRule type="expression" dxfId="393" priority="119">
      <formula>$E$7&gt;0</formula>
    </cfRule>
  </conditionalFormatting>
  <conditionalFormatting sqref="H8:J8">
    <cfRule type="expression" dxfId="392" priority="115">
      <formula>$E$8&gt;0</formula>
    </cfRule>
  </conditionalFormatting>
  <conditionalFormatting sqref="G12:K12">
    <cfRule type="expression" dxfId="391" priority="109">
      <formula>$E$12&gt;0</formula>
    </cfRule>
  </conditionalFormatting>
  <conditionalFormatting sqref="A7:F7">
    <cfRule type="expression" dxfId="390" priority="106">
      <formula>$E$7&gt;0</formula>
    </cfRule>
  </conditionalFormatting>
  <conditionalFormatting sqref="A8:E8">
    <cfRule type="expression" dxfId="389" priority="104">
      <formula>$E$8&gt;0</formula>
    </cfRule>
  </conditionalFormatting>
  <conditionalFormatting sqref="A12:D12">
    <cfRule type="expression" dxfId="388" priority="91">
      <formula>$E$12&gt;0</formula>
    </cfRule>
  </conditionalFormatting>
  <conditionalFormatting sqref="A16:K16 A17 D17">
    <cfRule type="expression" dxfId="387" priority="89">
      <formula>$E$16&gt;0</formula>
    </cfRule>
  </conditionalFormatting>
  <conditionalFormatting sqref="B17">
    <cfRule type="expression" dxfId="386" priority="88">
      <formula>#REF!&gt;0</formula>
    </cfRule>
  </conditionalFormatting>
  <conditionalFormatting sqref="C17 E17:K17">
    <cfRule type="expression" dxfId="385" priority="86">
      <formula>$E$17&gt;0</formula>
    </cfRule>
  </conditionalFormatting>
  <conditionalFormatting sqref="B7:B8">
    <cfRule type="expression" dxfId="384" priority="64">
      <formula>#REF!&gt;0</formula>
    </cfRule>
  </conditionalFormatting>
  <conditionalFormatting sqref="E12">
    <cfRule type="expression" dxfId="383" priority="59">
      <formula>#REF!&gt;0</formula>
    </cfRule>
  </conditionalFormatting>
  <conditionalFormatting sqref="F12">
    <cfRule type="expression" dxfId="382" priority="58">
      <formula>#REF!&gt;0</formula>
    </cfRule>
  </conditionalFormatting>
  <conditionalFormatting sqref="A21:F21 H21:K21">
    <cfRule type="expression" dxfId="381" priority="50">
      <formula>$E$21&gt;0</formula>
    </cfRule>
  </conditionalFormatting>
  <conditionalFormatting sqref="H22:K22">
    <cfRule type="expression" dxfId="380" priority="49">
      <formula>$E$22&gt;0</formula>
    </cfRule>
  </conditionalFormatting>
  <conditionalFormatting sqref="A22:D22">
    <cfRule type="expression" dxfId="379" priority="48">
      <formula>$E$22&gt;0</formula>
    </cfRule>
  </conditionalFormatting>
  <conditionalFormatting sqref="H23:K23">
    <cfRule type="expression" dxfId="378" priority="47">
      <formula>$E$23&gt;0</formula>
    </cfRule>
  </conditionalFormatting>
  <conditionalFormatting sqref="A23:D23">
    <cfRule type="expression" dxfId="377" priority="46">
      <formula>$E$23&gt;0</formula>
    </cfRule>
  </conditionalFormatting>
  <conditionalFormatting sqref="F8">
    <cfRule type="expression" dxfId="376" priority="38">
      <formula>$E$7&gt;0</formula>
    </cfRule>
  </conditionalFormatting>
  <conditionalFormatting sqref="G21">
    <cfRule type="expression" dxfId="375" priority="36">
      <formula>$E$7&gt;0</formula>
    </cfRule>
  </conditionalFormatting>
  <conditionalFormatting sqref="G22">
    <cfRule type="expression" dxfId="374" priority="35">
      <formula>$E$7&gt;0</formula>
    </cfRule>
  </conditionalFormatting>
  <conditionalFormatting sqref="G23">
    <cfRule type="expression" dxfId="373" priority="34">
      <formula>$E$7&gt;0</formula>
    </cfRule>
  </conditionalFormatting>
  <conditionalFormatting sqref="E22:F22">
    <cfRule type="expression" dxfId="372" priority="33">
      <formula>$E$21&gt;0</formula>
    </cfRule>
  </conditionalFormatting>
  <conditionalFormatting sqref="E23:F23">
    <cfRule type="expression" dxfId="371" priority="32">
      <formula>$E$21&gt;0</formula>
    </cfRule>
  </conditionalFormatting>
  <conditionalFormatting sqref="G7:G8 K7:K8">
    <cfRule type="expression" dxfId="370" priority="164">
      <formula>#REF!&gt;0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40</vt:i4>
      </vt:variant>
      <vt:variant>
        <vt:lpstr>Intervalos Nomeados</vt:lpstr>
      </vt:variant>
      <vt:variant>
        <vt:i4>2</vt:i4>
      </vt:variant>
    </vt:vector>
  </HeadingPairs>
  <TitlesOfParts>
    <vt:vector size="42" baseType="lpstr">
      <vt:lpstr>Resumo</vt:lpstr>
      <vt:lpstr>IESP</vt:lpstr>
      <vt:lpstr>LEVA</vt:lpstr>
      <vt:lpstr>IMAG</vt:lpstr>
      <vt:lpstr>DFIS</vt:lpstr>
      <vt:lpstr>CFAC</vt:lpstr>
      <vt:lpstr>CLAR</vt:lpstr>
      <vt:lpstr>RFAC</vt:lpstr>
      <vt:lpstr>RGEO</vt:lpstr>
      <vt:lpstr>MFAC</vt:lpstr>
      <vt:lpstr>IFLO</vt:lpstr>
      <vt:lpstr>CHID</vt:lpstr>
      <vt:lpstr>MHID</vt:lpstr>
      <vt:lpstr>CRHI</vt:lpstr>
      <vt:lpstr>MRHI</vt:lpstr>
      <vt:lpstr>DEFI</vt:lpstr>
      <vt:lpstr>MVMZ</vt:lpstr>
      <vt:lpstr>MVMI</vt:lpstr>
      <vt:lpstr>AUSC</vt:lpstr>
      <vt:lpstr>PINO</vt:lpstr>
      <vt:lpstr>ESEV</vt:lpstr>
      <vt:lpstr>ECE1</vt:lpstr>
      <vt:lpstr>ECE2</vt:lpstr>
      <vt:lpstr>ROCO</vt:lpstr>
      <vt:lpstr>PLAM</vt:lpstr>
      <vt:lpstr>CERC 1</vt:lpstr>
      <vt:lpstr>CERC 2</vt:lpstr>
      <vt:lpstr>PLAC1</vt:lpstr>
      <vt:lpstr>PLAC2</vt:lpstr>
      <vt:lpstr>PLAC3</vt:lpstr>
      <vt:lpstr>ROMA</vt:lpstr>
      <vt:lpstr>ROCA</vt:lpstr>
      <vt:lpstr>MILE</vt:lpstr>
      <vt:lpstr>FISC</vt:lpstr>
      <vt:lpstr>GERE</vt:lpstr>
      <vt:lpstr>CONS</vt:lpstr>
      <vt:lpstr>Sheet1</vt:lpstr>
      <vt:lpstr>Tabela 1 - Veículos</vt:lpstr>
      <vt:lpstr>Tabela 2 - Instalações e etc</vt:lpstr>
      <vt:lpstr>Especificações</vt:lpstr>
      <vt:lpstr>Especificações!_ftn1</vt:lpstr>
      <vt:lpstr>Especificações!_ftnref1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Thais Takayassu Magaldi</dc:creator>
  <cp:lastModifiedBy>Vinicius de Lima Silva Martins</cp:lastModifiedBy>
  <dcterms:created xsi:type="dcterms:W3CDTF">2020-10-08T17:56:19Z</dcterms:created>
  <dcterms:modified xsi:type="dcterms:W3CDTF">2021-06-22T12:22:27Z</dcterms:modified>
</cp:coreProperties>
</file>