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Y:\GELIC\02. LICITAÇÕES\# LICITAÇÕES 2021\Edital 25-2021 - Gerenciadora - NOVA\ARQUIVOS PARA PUBLICAÇÃO\"/>
    </mc:Choice>
  </mc:AlternateContent>
  <xr:revisionPtr revIDLastSave="0" documentId="8_{095D694E-CAEF-4735-ABCB-583A8CE495BC}" xr6:coauthVersionLast="47" xr6:coauthVersionMax="47" xr10:uidLastSave="{00000000-0000-0000-0000-000000000000}"/>
  <bookViews>
    <workbookView xWindow="-110" yWindow="-110" windowWidth="19420" windowHeight="10420" tabRatio="959" firstSheet="16" activeTab="27" xr2:uid="{ADE195B0-24E8-4754-AA9A-2CE6570E2656}"/>
  </bookViews>
  <sheets>
    <sheet name="DADOS INICIAIS" sheetId="40" r:id="rId1"/>
    <sheet name="BDI FIOL e FICO" sheetId="45" r:id="rId2"/>
    <sheet name="BDI FNS" sheetId="58" r:id="rId3"/>
    <sheet name="Tabela DNIT" sheetId="9" r:id="rId4"/>
    <sheet name="Histograma de MDO" sheetId="49" r:id="rId5"/>
    <sheet name="DESLOCAMENTOS" sheetId="47" r:id="rId6"/>
    <sheet name="INSTALAÇÕES" sheetId="48" r:id="rId7"/>
    <sheet name="1 PLAT" sheetId="2" r:id="rId8"/>
    <sheet name="2 AGFL" sheetId="26" r:id="rId9"/>
    <sheet name="3 AOFL" sheetId="27" r:id="rId10"/>
    <sheet name="4 ASFL" sheetId="52" r:id="rId11"/>
    <sheet name="5 AGFC" sheetId="29" r:id="rId12"/>
    <sheet name="6 AOFC" sheetId="30" r:id="rId13"/>
    <sheet name="7 ASFN" sheetId="15" r:id="rId14"/>
    <sheet name="8 AGFN" sheetId="31" r:id="rId15"/>
    <sheet name="9 ATPR" sheetId="11" r:id="rId16"/>
    <sheet name="10 ATEA" sheetId="32" r:id="rId17"/>
    <sheet name="11 APFO" sheetId="33" r:id="rId18"/>
    <sheet name="12 ATOC" sheetId="34" r:id="rId19"/>
    <sheet name="13 ANTI" sheetId="35" r:id="rId20"/>
    <sheet name="14 ATGC" sheetId="12" r:id="rId21"/>
    <sheet name="15 PTCE" sheetId="43" r:id="rId22"/>
    <sheet name="16 VIFL" sheetId="53" r:id="rId23"/>
    <sheet name="17 VIFN" sheetId="56" r:id="rId24"/>
    <sheet name="18 DNLC" sheetId="57" r:id="rId25"/>
    <sheet name="19 ATES" sheetId="18" r:id="rId26"/>
    <sheet name="20 TENC" sheetId="17" r:id="rId27"/>
    <sheet name="RESUMO" sheetId="13" r:id="rId28"/>
    <sheet name="CRONOGRAMA" sheetId="50" r:id="rId29"/>
    <sheet name="Planilha Contratual" sheetId="51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i" localSheetId="4">#REF!</definedName>
    <definedName name="\i">#REF!</definedName>
    <definedName name="\l" localSheetId="4">#REF!</definedName>
    <definedName name="\l">#REF!</definedName>
    <definedName name="\s">#REF!</definedName>
    <definedName name="\t">#REF!</definedName>
    <definedName name="______JAZ1">'[1]#REF'!$U$10</definedName>
    <definedName name="______JAZ11">'[1]#REF'!$W$10</definedName>
    <definedName name="______JAZ2">'[1]#REF'!$U$11</definedName>
    <definedName name="______JAZ22">'[1]#REF'!$W$11</definedName>
    <definedName name="______JAZ3">'[1]#REF'!$U$12</definedName>
    <definedName name="______JAZ33">'[1]#REF'!$W$12</definedName>
    <definedName name="______RET1">'[1]#REF'!$U$61</definedName>
    <definedName name="______tsd4">'[1]#REF'!$N$39</definedName>
    <definedName name="______TT21">[1]RELATÓRIO!#REF!</definedName>
    <definedName name="______TT22">[1]RELATÓRIO!#REF!</definedName>
    <definedName name="_____br4">#REF!</definedName>
    <definedName name="_____JAZ1">'[1]#REF'!$U$10</definedName>
    <definedName name="_____JAZ11">'[1]#REF'!$W$10</definedName>
    <definedName name="_____JAZ2">'[1]#REF'!$U$11</definedName>
    <definedName name="_____JAZ22">'[1]#REF'!$W$11</definedName>
    <definedName name="_____JAZ3">'[1]#REF'!$U$12</definedName>
    <definedName name="_____JAZ33">'[1]#REF'!$W$12</definedName>
    <definedName name="_____ko1">'[2]Fator Reajustes'!$E$3</definedName>
    <definedName name="_____ko12">'[2]Fator Reajustes'!$E$14</definedName>
    <definedName name="_____ko13">'[2]Fator Reajustes'!$E$15</definedName>
    <definedName name="_____ko14">'[2]Fator Reajustes'!$E$16</definedName>
    <definedName name="_____ko15">'[2]Fator Reajustes'!$E$17</definedName>
    <definedName name="_____ko16">'[2]Fator Reajustes'!$E$18</definedName>
    <definedName name="_____ko18">'[2]Fator Reajustes'!$E$20</definedName>
    <definedName name="_____ko2">'[2]Fator Reajustes'!$E$4</definedName>
    <definedName name="_____ko20">'[2]Fator Reajustes'!$E$22</definedName>
    <definedName name="_____ko23">'[2]Fator Reajustes'!$E$25</definedName>
    <definedName name="_____ko24">'[2]Fator Reajustes'!$E$26</definedName>
    <definedName name="_____ko25">'[2]Fator Reajustes'!$E$27</definedName>
    <definedName name="_____ko27">'[2]Fator Reajustes'!$E$29</definedName>
    <definedName name="_____ko3">'[2]Fator Reajustes'!$E$5</definedName>
    <definedName name="_____ko36">'[2]Fator Reajustes'!$E$38</definedName>
    <definedName name="_____ko37">'[2]Fator Reajustes'!$E$39</definedName>
    <definedName name="_____ko5">'[2]Fator Reajustes'!$E$7</definedName>
    <definedName name="_____RET1">'[1]#REF'!$U$61</definedName>
    <definedName name="_____sjp4">#REF!</definedName>
    <definedName name="_____tab0198">#REF!</definedName>
    <definedName name="_____tab0599">#REF!</definedName>
    <definedName name="_____tab092003">#REF!</definedName>
    <definedName name="_____tsd4">'[1]#REF'!$N$39</definedName>
    <definedName name="_____TT1">#REF!</definedName>
    <definedName name="_____TT2">#REF!</definedName>
    <definedName name="_____TT21">'[3]Relatório-1ª med.'!#REF!</definedName>
    <definedName name="_____TT22">'[3]Relatório-1ª med.'!#REF!</definedName>
    <definedName name="_____TT4">#REF!</definedName>
    <definedName name="____br4">#REF!</definedName>
    <definedName name="____JAZ1">'[4]#REF'!$U$10</definedName>
    <definedName name="____JAZ11">'[4]#REF'!$W$10</definedName>
    <definedName name="____JAZ2">'[4]#REF'!$U$11</definedName>
    <definedName name="____JAZ22">'[4]#REF'!$W$11</definedName>
    <definedName name="____JAZ3">'[4]#REF'!$U$12</definedName>
    <definedName name="____JAZ33">'[4]#REF'!$W$12</definedName>
    <definedName name="____ko1">'[2]Fator Reajustes'!$E$3</definedName>
    <definedName name="____ko12">'[2]Fator Reajustes'!$E$14</definedName>
    <definedName name="____ko13">'[2]Fator Reajustes'!$E$15</definedName>
    <definedName name="____ko14">'[2]Fator Reajustes'!$E$16</definedName>
    <definedName name="____ko15">'[2]Fator Reajustes'!$E$17</definedName>
    <definedName name="____ko16">'[2]Fator Reajustes'!$E$18</definedName>
    <definedName name="____ko18">'[2]Fator Reajustes'!$E$20</definedName>
    <definedName name="____ko2">'[2]Fator Reajustes'!$E$4</definedName>
    <definedName name="____ko20">'[2]Fator Reajustes'!$E$22</definedName>
    <definedName name="____ko23">'[2]Fator Reajustes'!$E$25</definedName>
    <definedName name="____ko24">'[2]Fator Reajustes'!$E$26</definedName>
    <definedName name="____ko25">'[2]Fator Reajustes'!$E$27</definedName>
    <definedName name="____ko27">'[2]Fator Reajustes'!$E$29</definedName>
    <definedName name="____ko3">'[2]Fator Reajustes'!$E$5</definedName>
    <definedName name="____ko36">'[2]Fator Reajustes'!$E$38</definedName>
    <definedName name="____ko37">'[2]Fator Reajustes'!$E$39</definedName>
    <definedName name="____ko5">'[2]Fator Reajustes'!$E$7</definedName>
    <definedName name="____RET1">[5]Regula!$J$36</definedName>
    <definedName name="____sjp4">#REF!</definedName>
    <definedName name="____tab0198">#REF!</definedName>
    <definedName name="____tab0599">#REF!</definedName>
    <definedName name="____tab092003">#REF!</definedName>
    <definedName name="____tsd4">'[4]#REF'!$N$39</definedName>
    <definedName name="____TT1">#REF!</definedName>
    <definedName name="____TT2">#REF!</definedName>
    <definedName name="____TT21">[1]RELATÓRIO!#REF!</definedName>
    <definedName name="____TT22">[1]RELATÓRIO!#REF!</definedName>
    <definedName name="____TT4">#REF!</definedName>
    <definedName name="___br4">#REF!</definedName>
    <definedName name="___JAZ1">'[1]#REF'!$U$10</definedName>
    <definedName name="___JAZ11">'[1]#REF'!$W$10</definedName>
    <definedName name="___JAZ2">'[1]#REF'!$U$11</definedName>
    <definedName name="___JAZ22">'[1]#REF'!$W$11</definedName>
    <definedName name="___JAZ3">'[1]#REF'!$U$12</definedName>
    <definedName name="___JAZ33">'[1]#REF'!$W$12</definedName>
    <definedName name="___ko1">'[6]Fator Reajustes'!$E$3</definedName>
    <definedName name="___ko12">'[6]Fator Reajustes'!$E$14</definedName>
    <definedName name="___ko13">'[6]Fator Reajustes'!$E$15</definedName>
    <definedName name="___ko14">'[6]Fator Reajustes'!$E$16</definedName>
    <definedName name="___ko15">'[6]Fator Reajustes'!$E$17</definedName>
    <definedName name="___ko16">'[6]Fator Reajustes'!$E$18</definedName>
    <definedName name="___ko18">'[6]Fator Reajustes'!$E$20</definedName>
    <definedName name="___ko2">'[6]Fator Reajustes'!$E$4</definedName>
    <definedName name="___ko20">'[6]Fator Reajustes'!$E$22</definedName>
    <definedName name="___ko23">'[6]Fator Reajustes'!$E$25</definedName>
    <definedName name="___ko24">'[6]Fator Reajustes'!$E$26</definedName>
    <definedName name="___ko25">'[6]Fator Reajustes'!$E$27</definedName>
    <definedName name="___ko27">'[6]Fator Reajustes'!$E$29</definedName>
    <definedName name="___ko3">'[6]Fator Reajustes'!$E$5</definedName>
    <definedName name="___ko36">'[6]Fator Reajustes'!$E$38</definedName>
    <definedName name="___ko37">'[6]Fator Reajustes'!$E$39</definedName>
    <definedName name="___ko5">'[6]Fator Reajustes'!$E$7</definedName>
    <definedName name="___RET1">'[1]#REF'!$U$61</definedName>
    <definedName name="___sjp4">#REF!</definedName>
    <definedName name="___tab0198">#REF!</definedName>
    <definedName name="___tab0599">#REF!</definedName>
    <definedName name="___tab092003">#REF!</definedName>
    <definedName name="___tsd4">'[1]#REF'!$N$39</definedName>
    <definedName name="___TT1">#REF!</definedName>
    <definedName name="___TT2">#REF!</definedName>
    <definedName name="___TT21">[1]RELATÓRIO!#REF!</definedName>
    <definedName name="___TT22">[1]RELATÓRIO!#REF!</definedName>
    <definedName name="___TT4">#REF!</definedName>
    <definedName name="__br4">#REF!</definedName>
    <definedName name="__JAZ1">'[1]#REF'!$U$10</definedName>
    <definedName name="__JAZ11">'[1]#REF'!$W$10</definedName>
    <definedName name="__JAZ2">'[1]#REF'!$U$11</definedName>
    <definedName name="__JAZ22">'[1]#REF'!$W$11</definedName>
    <definedName name="__JAZ3">'[1]#REF'!$U$12</definedName>
    <definedName name="__JAZ33">'[1]#REF'!$W$12</definedName>
    <definedName name="__ko1">'[6]Fator Reajustes'!$E$3</definedName>
    <definedName name="__ko12">'[6]Fator Reajustes'!$E$14</definedName>
    <definedName name="__ko13">'[6]Fator Reajustes'!$E$15</definedName>
    <definedName name="__ko14">'[6]Fator Reajustes'!$E$16</definedName>
    <definedName name="__ko15">'[6]Fator Reajustes'!$E$17</definedName>
    <definedName name="__ko16">'[6]Fator Reajustes'!$E$18</definedName>
    <definedName name="__ko18">'[6]Fator Reajustes'!$E$20</definedName>
    <definedName name="__ko2">'[6]Fator Reajustes'!$E$4</definedName>
    <definedName name="__ko20">'[6]Fator Reajustes'!$E$22</definedName>
    <definedName name="__ko23">'[6]Fator Reajustes'!$E$25</definedName>
    <definedName name="__ko24">'[6]Fator Reajustes'!$E$26</definedName>
    <definedName name="__ko25">'[6]Fator Reajustes'!$E$27</definedName>
    <definedName name="__ko27">'[6]Fator Reajustes'!$E$29</definedName>
    <definedName name="__ko3">'[6]Fator Reajustes'!$E$5</definedName>
    <definedName name="__ko36">'[6]Fator Reajustes'!$E$38</definedName>
    <definedName name="__ko37">'[6]Fator Reajustes'!$E$39</definedName>
    <definedName name="__ko5">'[6]Fator Reajustes'!$E$7</definedName>
    <definedName name="__RET1">'[1]#REF'!$U$61</definedName>
    <definedName name="__sjp4">#REF!</definedName>
    <definedName name="__tab0198">#REF!</definedName>
    <definedName name="__tab0599">#REF!</definedName>
    <definedName name="__tab092003">#REF!</definedName>
    <definedName name="__tsd4">'[1]#REF'!$N$39</definedName>
    <definedName name="__TT1">#REF!</definedName>
    <definedName name="__TT2">#REF!</definedName>
    <definedName name="__TT21">[1]RELATÓRIO!#REF!</definedName>
    <definedName name="__TT22">[1]RELATÓRIO!#REF!</definedName>
    <definedName name="__TT4">#REF!</definedName>
    <definedName name="_01.01.01">#REF!</definedName>
    <definedName name="_1">#REF!</definedName>
    <definedName name="_10">#REF!</definedName>
    <definedName name="_11">#REF!</definedName>
    <definedName name="_12">#REF!</definedName>
    <definedName name="_13">#REF!</definedName>
    <definedName name="_14">#REF!</definedName>
    <definedName name="_15">#REF!</definedName>
    <definedName name="_1Sem_nome">#REF!</definedName>
    <definedName name="_2">#REF!</definedName>
    <definedName name="_3">#REF!</definedName>
    <definedName name="_4">#REF!</definedName>
    <definedName name="_4_Sem_nome">#REF!</definedName>
    <definedName name="_5">#REF!</definedName>
    <definedName name="_6">#REF!</definedName>
    <definedName name="_7">#REF!</definedName>
    <definedName name="_8">#REF!</definedName>
    <definedName name="_8Sem_nome">#REF!</definedName>
    <definedName name="_9">#REF!</definedName>
    <definedName name="_A">#REF!</definedName>
    <definedName name="_A1">#REF!</definedName>
    <definedName name="_B">#REF!</definedName>
    <definedName name="_br4">#REF!</definedName>
    <definedName name="_cab1">#REF!</definedName>
    <definedName name="_COM010201">#REF!</definedName>
    <definedName name="_COM010202">#REF!</definedName>
    <definedName name="_COM010205">#REF!</definedName>
    <definedName name="_COM010206">#REF!</definedName>
    <definedName name="_COM010210">#REF!</definedName>
    <definedName name="_COM010301">#REF!</definedName>
    <definedName name="_COM010401">#REF!</definedName>
    <definedName name="_COM010402">#REF!</definedName>
    <definedName name="_COM010407">#REF!</definedName>
    <definedName name="_COM010413">#REF!</definedName>
    <definedName name="_COM010501">#REF!</definedName>
    <definedName name="_COM010503">#REF!</definedName>
    <definedName name="_COM010505">#REF!</definedName>
    <definedName name="_COM010509">#REF!</definedName>
    <definedName name="_COM010512">#REF!</definedName>
    <definedName name="_COM010518">#REF!</definedName>
    <definedName name="_COM010519">#REF!</definedName>
    <definedName name="_COM010521">#REF!</definedName>
    <definedName name="_COM010523">#REF!</definedName>
    <definedName name="_COM010532">#REF!</definedName>
    <definedName name="_COM010533">#REF!</definedName>
    <definedName name="_COM010536">#REF!</definedName>
    <definedName name="_COM010701">#REF!</definedName>
    <definedName name="_COM010703">#REF!</definedName>
    <definedName name="_COM010705">#REF!</definedName>
    <definedName name="_COM010708">#REF!</definedName>
    <definedName name="_COM010710">#REF!</definedName>
    <definedName name="_COM010712">#REF!</definedName>
    <definedName name="_COM010717">#REF!</definedName>
    <definedName name="_COM010718">#REF!</definedName>
    <definedName name="_COM020201">#REF!</definedName>
    <definedName name="_COM020205">#REF!</definedName>
    <definedName name="_COM020211">#REF!</definedName>
    <definedName name="_COM020217">#REF!</definedName>
    <definedName name="_COM030102">#REF!</definedName>
    <definedName name="_COM030201">#REF!</definedName>
    <definedName name="_COM030303">#REF!</definedName>
    <definedName name="_COM030317">#REF!</definedName>
    <definedName name="_COM040101">#REF!</definedName>
    <definedName name="_COM040202">#REF!</definedName>
    <definedName name="_COM050103">#REF!</definedName>
    <definedName name="_COM050207">#REF!</definedName>
    <definedName name="_COM060101">#REF!</definedName>
    <definedName name="_COM080101">#REF!</definedName>
    <definedName name="_COM080310">#REF!</definedName>
    <definedName name="_COM090101">#REF!</definedName>
    <definedName name="_COM100302">#REF!</definedName>
    <definedName name="_COM110101">#REF!</definedName>
    <definedName name="_COM110104">#REF!</definedName>
    <definedName name="_COM110107">#REF!</definedName>
    <definedName name="_COM120101">#REF!</definedName>
    <definedName name="_COM120105">#REF!</definedName>
    <definedName name="_COM120106">#REF!</definedName>
    <definedName name="_COM120107">#REF!</definedName>
    <definedName name="_COM120110">#REF!</definedName>
    <definedName name="_COM120150">#REF!</definedName>
    <definedName name="_COM130101">#REF!</definedName>
    <definedName name="_COM130103">#REF!</definedName>
    <definedName name="_COM130304">#REF!</definedName>
    <definedName name="_COM130401">#REF!</definedName>
    <definedName name="_COM140102">#REF!</definedName>
    <definedName name="_COM140109">#REF!</definedName>
    <definedName name="_COM140113">#REF!</definedName>
    <definedName name="_COM140122">#REF!</definedName>
    <definedName name="_COM140126">#REF!</definedName>
    <definedName name="_COM140129">#REF!</definedName>
    <definedName name="_COM140135">#REF!</definedName>
    <definedName name="_COM140143">#REF!</definedName>
    <definedName name="_COM140145">#REF!</definedName>
    <definedName name="_COM150130">#REF!</definedName>
    <definedName name="_COM170101">#REF!</definedName>
    <definedName name="_COM170102">#REF!</definedName>
    <definedName name="_COM170103">#REF!</definedName>
    <definedName name="_FEV97">#REF!</definedName>
    <definedName name="_Fill" hidden="1">#REF!</definedName>
    <definedName name="_GLB2">#REF!</definedName>
    <definedName name="_i3">#REF!</definedName>
    <definedName name="_JAZ1">'[1]#REF'!$U$10</definedName>
    <definedName name="_JAZ11">'[1]#REF'!$W$10</definedName>
    <definedName name="_JAZ2">'[1]#REF'!$U$11</definedName>
    <definedName name="_JAZ22">'[1]#REF'!$W$11</definedName>
    <definedName name="_JAZ3">'[1]#REF'!$U$12</definedName>
    <definedName name="_JAZ33">'[1]#REF'!$W$12</definedName>
    <definedName name="_ko1">'[2]Fator Reajustes'!$E$3</definedName>
    <definedName name="_ko12">'[2]Fator Reajustes'!$E$14</definedName>
    <definedName name="_ko13">'[2]Fator Reajustes'!$E$15</definedName>
    <definedName name="_ko14">'[2]Fator Reajustes'!$E$16</definedName>
    <definedName name="_ko15">'[2]Fator Reajustes'!$E$17</definedName>
    <definedName name="_ko16">'[2]Fator Reajustes'!$E$18</definedName>
    <definedName name="_ko18">'[2]Fator Reajustes'!$E$20</definedName>
    <definedName name="_ko2">'[2]Fator Reajustes'!$E$4</definedName>
    <definedName name="_ko20">'[2]Fator Reajustes'!$E$22</definedName>
    <definedName name="_ko23">'[2]Fator Reajustes'!$E$25</definedName>
    <definedName name="_ko24">'[2]Fator Reajustes'!$E$26</definedName>
    <definedName name="_ko25">'[2]Fator Reajustes'!$E$27</definedName>
    <definedName name="_ko27">'[2]Fator Reajustes'!$E$29</definedName>
    <definedName name="_ko3">'[2]Fator Reajustes'!$E$5</definedName>
    <definedName name="_ko36">'[2]Fator Reajustes'!$E$38</definedName>
    <definedName name="_ko37">'[2]Fator Reajustes'!$E$39</definedName>
    <definedName name="_ko5">'[2]Fator Reajustes'!$E$7</definedName>
    <definedName name="_MAO010201">#REF!</definedName>
    <definedName name="_MAO010202">#REF!</definedName>
    <definedName name="_MAO010205">#REF!</definedName>
    <definedName name="_MAO010206">#REF!</definedName>
    <definedName name="_MAO010210">#REF!</definedName>
    <definedName name="_MAO010401">#REF!</definedName>
    <definedName name="_MAO010402">#REF!</definedName>
    <definedName name="_MAO010407">#REF!</definedName>
    <definedName name="_MAO010413">#REF!</definedName>
    <definedName name="_MAO010501">#REF!</definedName>
    <definedName name="_MAO010503">#REF!</definedName>
    <definedName name="_MAO010505">#REF!</definedName>
    <definedName name="_MAO010509">#REF!</definedName>
    <definedName name="_MAO010512">#REF!</definedName>
    <definedName name="_MAO010518">#REF!</definedName>
    <definedName name="_MAO010519">#REF!</definedName>
    <definedName name="_MAO010521">#REF!</definedName>
    <definedName name="_MAO010523">#REF!</definedName>
    <definedName name="_MAO010532">#REF!</definedName>
    <definedName name="_MAO010533">#REF!</definedName>
    <definedName name="_MAO010536">#REF!</definedName>
    <definedName name="_MAO010701">#REF!</definedName>
    <definedName name="_MAO010703">#REF!</definedName>
    <definedName name="_MAO010705">#REF!</definedName>
    <definedName name="_MAO010708">#REF!</definedName>
    <definedName name="_MAO010710">#REF!</definedName>
    <definedName name="_MAO010712">#REF!</definedName>
    <definedName name="_MAO010717">#REF!</definedName>
    <definedName name="_MAO020201">#REF!</definedName>
    <definedName name="_MAO020205">#REF!</definedName>
    <definedName name="_MAO020211">#REF!</definedName>
    <definedName name="_MAO020217">#REF!</definedName>
    <definedName name="_MAO030102">#REF!</definedName>
    <definedName name="_MAO030201">#REF!</definedName>
    <definedName name="_MAO030303">#REF!</definedName>
    <definedName name="_MAO030317">#REF!</definedName>
    <definedName name="_MAO040101">#REF!</definedName>
    <definedName name="_MAO040202">#REF!</definedName>
    <definedName name="_MAO050103">#REF!</definedName>
    <definedName name="_MAO050207">#REF!</definedName>
    <definedName name="_MAO060101">#REF!</definedName>
    <definedName name="_MAO080310">#REF!</definedName>
    <definedName name="_MAO090101">#REF!</definedName>
    <definedName name="_MAO110101">#REF!</definedName>
    <definedName name="_MAO110104">#REF!</definedName>
    <definedName name="_MAO110107">#REF!</definedName>
    <definedName name="_MAO120101">#REF!</definedName>
    <definedName name="_MAO120105">#REF!</definedName>
    <definedName name="_MAO120106">#REF!</definedName>
    <definedName name="_MAO120107">#REF!</definedName>
    <definedName name="_MAO120110">#REF!</definedName>
    <definedName name="_MAO120150">#REF!</definedName>
    <definedName name="_MAO130101">#REF!</definedName>
    <definedName name="_MAO130103">#REF!</definedName>
    <definedName name="_MAO130304">#REF!</definedName>
    <definedName name="_MAO130401">#REF!</definedName>
    <definedName name="_MAO140102">#REF!</definedName>
    <definedName name="_MAO140109">#REF!</definedName>
    <definedName name="_MAO140113">#REF!</definedName>
    <definedName name="_MAO140122">#REF!</definedName>
    <definedName name="_MAO140126">#REF!</definedName>
    <definedName name="_MAO140129">#REF!</definedName>
    <definedName name="_MAO140135">#REF!</definedName>
    <definedName name="_MAO140143">#REF!</definedName>
    <definedName name="_MAO140145">#REF!</definedName>
    <definedName name="_MAT010301">#REF!</definedName>
    <definedName name="_MAT010401">#REF!</definedName>
    <definedName name="_MAT010402">#REF!</definedName>
    <definedName name="_MAT010407">#REF!</definedName>
    <definedName name="_MAT010413">#REF!</definedName>
    <definedName name="_MAT010536">#REF!</definedName>
    <definedName name="_MAT010703">#REF!</definedName>
    <definedName name="_MAT010708">#REF!</definedName>
    <definedName name="_MAT010710">#REF!</definedName>
    <definedName name="_MAT010718">#REF!</definedName>
    <definedName name="_MAT020201">#REF!</definedName>
    <definedName name="_MAT020205">#REF!</definedName>
    <definedName name="_MAT020211">#REF!</definedName>
    <definedName name="_MAT030102">#REF!</definedName>
    <definedName name="_MAT030201">#REF!</definedName>
    <definedName name="_MAT030303">#REF!</definedName>
    <definedName name="_MAT030317">#REF!</definedName>
    <definedName name="_MAT040101">#REF!</definedName>
    <definedName name="_MAT040202">#REF!</definedName>
    <definedName name="_MAT050103">#REF!</definedName>
    <definedName name="_MAT050207">#REF!</definedName>
    <definedName name="_MAT060101">#REF!</definedName>
    <definedName name="_MAT080101">#REF!</definedName>
    <definedName name="_MAT080310">#REF!</definedName>
    <definedName name="_MAT090101">#REF!</definedName>
    <definedName name="_MAT100302">#REF!</definedName>
    <definedName name="_MAT110101">#REF!</definedName>
    <definedName name="_MAT110104">#REF!</definedName>
    <definedName name="_MAT110107">#REF!</definedName>
    <definedName name="_MAT120101">#REF!</definedName>
    <definedName name="_MAT120105">#REF!</definedName>
    <definedName name="_MAT120106">#REF!</definedName>
    <definedName name="_MAT120107">#REF!</definedName>
    <definedName name="_MAT120110">#REF!</definedName>
    <definedName name="_MAT120150">#REF!</definedName>
    <definedName name="_MAT130101">#REF!</definedName>
    <definedName name="_MAT130103">#REF!</definedName>
    <definedName name="_MAT130304">#REF!</definedName>
    <definedName name="_MAT130401">#REF!</definedName>
    <definedName name="_MAT140102">#REF!</definedName>
    <definedName name="_MAT140109">#REF!</definedName>
    <definedName name="_MAT140113">#REF!</definedName>
    <definedName name="_MAT140122">#REF!</definedName>
    <definedName name="_MAT140126">#REF!</definedName>
    <definedName name="_MAT140129">#REF!</definedName>
    <definedName name="_MAT140135">#REF!</definedName>
    <definedName name="_MAT140143">#REF!</definedName>
    <definedName name="_MAT140145">#REF!</definedName>
    <definedName name="_MAT150130">#REF!</definedName>
    <definedName name="_MAT170101">#REF!</definedName>
    <definedName name="_MAT170102">#REF!</definedName>
    <definedName name="_MAT170103">#REF!</definedName>
    <definedName name="_Order1" hidden="1">255</definedName>
    <definedName name="_Order2" hidden="1">255</definedName>
    <definedName name="_PRE010201">#REF!</definedName>
    <definedName name="_PRE010202">#REF!</definedName>
    <definedName name="_PRE010205">#REF!</definedName>
    <definedName name="_PRE010206">#REF!</definedName>
    <definedName name="_PRE010210">#REF!</definedName>
    <definedName name="_PRE010301">#REF!</definedName>
    <definedName name="_PRE010401">#REF!</definedName>
    <definedName name="_PRE010402">#REF!</definedName>
    <definedName name="_PRE010407">#REF!</definedName>
    <definedName name="_PRE010413">#REF!</definedName>
    <definedName name="_PRE010501">#REF!</definedName>
    <definedName name="_PRE010503">#REF!</definedName>
    <definedName name="_PRE010505">#REF!</definedName>
    <definedName name="_PRE010509">#REF!</definedName>
    <definedName name="_PRE010512">#REF!</definedName>
    <definedName name="_PRE010518">#REF!</definedName>
    <definedName name="_PRE010519">#REF!</definedName>
    <definedName name="_PRE010521">#REF!</definedName>
    <definedName name="_PRE010523">#REF!</definedName>
    <definedName name="_PRE010532">#REF!</definedName>
    <definedName name="_PRE010533">#REF!</definedName>
    <definedName name="_PRE010536">#REF!</definedName>
    <definedName name="_PRE010701">#REF!</definedName>
    <definedName name="_PRE010703">#REF!</definedName>
    <definedName name="_PRE010705">#REF!</definedName>
    <definedName name="_PRE010708">#REF!</definedName>
    <definedName name="_PRE010710">#REF!</definedName>
    <definedName name="_PRE010712">#REF!</definedName>
    <definedName name="_PRE010717">#REF!</definedName>
    <definedName name="_PRE010718">#REF!</definedName>
    <definedName name="_PRE020201">#REF!</definedName>
    <definedName name="_PRE020205">#REF!</definedName>
    <definedName name="_PRE020211">#REF!</definedName>
    <definedName name="_PRE020217">#REF!</definedName>
    <definedName name="_PRE030102">#REF!</definedName>
    <definedName name="_PRE030201">#REF!</definedName>
    <definedName name="_PRE030303">#REF!</definedName>
    <definedName name="_PRE030317">#REF!</definedName>
    <definedName name="_PRE040101">#REF!</definedName>
    <definedName name="_PRE040202">#REF!</definedName>
    <definedName name="_PRE050103">#REF!</definedName>
    <definedName name="_PRE050207">#REF!</definedName>
    <definedName name="_PRE060101">#REF!</definedName>
    <definedName name="_PRE080101">#REF!</definedName>
    <definedName name="_PRE080310">#REF!</definedName>
    <definedName name="_PRE090101">#REF!</definedName>
    <definedName name="_PRE100302">#REF!</definedName>
    <definedName name="_PRE110101">#REF!</definedName>
    <definedName name="_PRE110104">#REF!</definedName>
    <definedName name="_PRE110107">#REF!</definedName>
    <definedName name="_PRE120101">#REF!</definedName>
    <definedName name="_PRE120105">#REF!</definedName>
    <definedName name="_PRE120106">#REF!</definedName>
    <definedName name="_PRE120107">#REF!</definedName>
    <definedName name="_PRE120110">#REF!</definedName>
    <definedName name="_PRE120150">#REF!</definedName>
    <definedName name="_PRE130101">#REF!</definedName>
    <definedName name="_PRE130103">#REF!</definedName>
    <definedName name="_PRE130304">#REF!</definedName>
    <definedName name="_PRE130401">#REF!</definedName>
    <definedName name="_PRE140102">#REF!</definedName>
    <definedName name="_PRE140109">#REF!</definedName>
    <definedName name="_PRE140113">#REF!</definedName>
    <definedName name="_PRE140122">#REF!</definedName>
    <definedName name="_PRE140126">#REF!</definedName>
    <definedName name="_PRE140129">#REF!</definedName>
    <definedName name="_PRE140135">#REF!</definedName>
    <definedName name="_PRE140143">#REF!</definedName>
    <definedName name="_PRE140145">#REF!</definedName>
    <definedName name="_PRE150130">#REF!</definedName>
    <definedName name="_PRE170101">#REF!</definedName>
    <definedName name="_PRE170102">#REF!</definedName>
    <definedName name="_PRE170103">#REF!</definedName>
    <definedName name="_QUA010201">#REF!</definedName>
    <definedName name="_QUA010202">#REF!</definedName>
    <definedName name="_QUA010205">#REF!</definedName>
    <definedName name="_QUA010206">#REF!</definedName>
    <definedName name="_QUA010210">#REF!</definedName>
    <definedName name="_QUA010301">#REF!</definedName>
    <definedName name="_QUA010401">#REF!</definedName>
    <definedName name="_QUA010402">#REF!</definedName>
    <definedName name="_QUA010407">#REF!</definedName>
    <definedName name="_QUA010413">#REF!</definedName>
    <definedName name="_QUA010501">#REF!</definedName>
    <definedName name="_QUA010503">#REF!</definedName>
    <definedName name="_QUA010505">#REF!</definedName>
    <definedName name="_QUA010509">#REF!</definedName>
    <definedName name="_QUA010512">#REF!</definedName>
    <definedName name="_QUA010518">#REF!</definedName>
    <definedName name="_QUA010519">#REF!</definedName>
    <definedName name="_QUA010521">#REF!</definedName>
    <definedName name="_QUA010523">#REF!</definedName>
    <definedName name="_QUA010532">#REF!</definedName>
    <definedName name="_QUA010533">#REF!</definedName>
    <definedName name="_QUA010536">#REF!</definedName>
    <definedName name="_QUA010701">#REF!</definedName>
    <definedName name="_QUA010703">#REF!</definedName>
    <definedName name="_QUA010705">#REF!</definedName>
    <definedName name="_QUA010708">#REF!</definedName>
    <definedName name="_QUA010710">#REF!</definedName>
    <definedName name="_QUA010712">#REF!</definedName>
    <definedName name="_QUA010717">#REF!</definedName>
    <definedName name="_QUA010718">#REF!</definedName>
    <definedName name="_QUA020201">#REF!</definedName>
    <definedName name="_QUA020205">#REF!</definedName>
    <definedName name="_QUA020211">#REF!</definedName>
    <definedName name="_QUA020217">#REF!</definedName>
    <definedName name="_QUA030102">#REF!</definedName>
    <definedName name="_QUA030201">#REF!</definedName>
    <definedName name="_QUA030303">#REF!</definedName>
    <definedName name="_QUA030317">#REF!</definedName>
    <definedName name="_QUA040101">#REF!</definedName>
    <definedName name="_QUA040202">#REF!</definedName>
    <definedName name="_QUA050103">#REF!</definedName>
    <definedName name="_QUA050207">#REF!</definedName>
    <definedName name="_QUA060101">#REF!</definedName>
    <definedName name="_QUA080101">#REF!</definedName>
    <definedName name="_QUA080310">#REF!</definedName>
    <definedName name="_QUA090101">#REF!</definedName>
    <definedName name="_QUA100302">#REF!</definedName>
    <definedName name="_QUA110101">#REF!</definedName>
    <definedName name="_QUA110104">#REF!</definedName>
    <definedName name="_QUA110107">#REF!</definedName>
    <definedName name="_QUA120101">#REF!</definedName>
    <definedName name="_QUA120105">#REF!</definedName>
    <definedName name="_QUA120106">#REF!</definedName>
    <definedName name="_QUA120107">#REF!</definedName>
    <definedName name="_QUA120110">#REF!</definedName>
    <definedName name="_QUA120150">#REF!</definedName>
    <definedName name="_QUA130101">#REF!</definedName>
    <definedName name="_QUA130103">#REF!</definedName>
    <definedName name="_QUA130304">#REF!</definedName>
    <definedName name="_QUA130401">#REF!</definedName>
    <definedName name="_QUA140102">#REF!</definedName>
    <definedName name="_QUA140109">#REF!</definedName>
    <definedName name="_QUA140113">#REF!</definedName>
    <definedName name="_QUA140122">#REF!</definedName>
    <definedName name="_QUA140126">#REF!</definedName>
    <definedName name="_QUA140129">#REF!</definedName>
    <definedName name="_QUA140135">#REF!</definedName>
    <definedName name="_QUA140143">#REF!</definedName>
    <definedName name="_QUA140145">#REF!</definedName>
    <definedName name="_QUA150130">#REF!</definedName>
    <definedName name="_QUA170101">#REF!</definedName>
    <definedName name="_QUA170102">#REF!</definedName>
    <definedName name="_QUA170103">#REF!</definedName>
    <definedName name="_R">#REF!</definedName>
    <definedName name="_REC11100">#REF!</definedName>
    <definedName name="_REC11110">#REF!</definedName>
    <definedName name="_REC11115">#REF!</definedName>
    <definedName name="_REC11125">#REF!</definedName>
    <definedName name="_REC11130">#REF!</definedName>
    <definedName name="_REC11135">#REF!</definedName>
    <definedName name="_REC11145">#REF!</definedName>
    <definedName name="_REC11150">#REF!</definedName>
    <definedName name="_REC11165">#REF!</definedName>
    <definedName name="_REC11170">#REF!</definedName>
    <definedName name="_REC11180">#REF!</definedName>
    <definedName name="_REC11185">#REF!</definedName>
    <definedName name="_REC11220">#REF!</definedName>
    <definedName name="_REC12105">#REF!</definedName>
    <definedName name="_REC12555">#REF!</definedName>
    <definedName name="_REC12570">#REF!</definedName>
    <definedName name="_REC12575">#REF!</definedName>
    <definedName name="_REC12580">#REF!</definedName>
    <definedName name="_REC12600">#REF!</definedName>
    <definedName name="_REC12610">#REF!</definedName>
    <definedName name="_REC12630">#REF!</definedName>
    <definedName name="_REC12631">#REF!</definedName>
    <definedName name="_REC12640">#REF!</definedName>
    <definedName name="_REC12645">#REF!</definedName>
    <definedName name="_REC12665">#REF!</definedName>
    <definedName name="_REC12690">#REF!</definedName>
    <definedName name="_REC12700">#REF!</definedName>
    <definedName name="_REC12710">#REF!</definedName>
    <definedName name="_REC13111">#REF!</definedName>
    <definedName name="_REC13112">#REF!</definedName>
    <definedName name="_REC13121">#REF!</definedName>
    <definedName name="_REC13720">#REF!</definedName>
    <definedName name="_REC14100">#REF!</definedName>
    <definedName name="_REC14161">#REF!</definedName>
    <definedName name="_REC14195">#REF!</definedName>
    <definedName name="_REC14205">#REF!</definedName>
    <definedName name="_REC14260">#REF!</definedName>
    <definedName name="_REC14500">#REF!</definedName>
    <definedName name="_REC14515">#REF!</definedName>
    <definedName name="_REC14555">#REF!</definedName>
    <definedName name="_REC14565">#REF!</definedName>
    <definedName name="_REC15135">#REF!</definedName>
    <definedName name="_REC15140">#REF!</definedName>
    <definedName name="_REC15195">#REF!</definedName>
    <definedName name="_REC15225">#REF!</definedName>
    <definedName name="_REC15230">#REF!</definedName>
    <definedName name="_REC15515">#REF!</definedName>
    <definedName name="_REC15560">#REF!</definedName>
    <definedName name="_REC15565">#REF!</definedName>
    <definedName name="_REC15570">#REF!</definedName>
    <definedName name="_REC15575">#REF!</definedName>
    <definedName name="_REC15583">#REF!</definedName>
    <definedName name="_REC15590">#REF!</definedName>
    <definedName name="_REC15591">#REF!</definedName>
    <definedName name="_REC15610">#REF!</definedName>
    <definedName name="_REC15625">#REF!</definedName>
    <definedName name="_REC15635">#REF!</definedName>
    <definedName name="_REC15655">#REF!</definedName>
    <definedName name="_REC15665">#REF!</definedName>
    <definedName name="_REC16515">#REF!</definedName>
    <definedName name="_REC16535">#REF!</definedName>
    <definedName name="_REC17140">#REF!</definedName>
    <definedName name="_REC19500">#REF!</definedName>
    <definedName name="_REC19501">#REF!</definedName>
    <definedName name="_REC19502">#REF!</definedName>
    <definedName name="_REC19503">#REF!</definedName>
    <definedName name="_REC19504">#REF!</definedName>
    <definedName name="_REC19505">#REF!</definedName>
    <definedName name="_REC20100">#REF!</definedName>
    <definedName name="_REC20105">#REF!</definedName>
    <definedName name="_REC20110">#REF!</definedName>
    <definedName name="_REC20115">#REF!</definedName>
    <definedName name="_REC20130">#REF!</definedName>
    <definedName name="_REC20135">#REF!</definedName>
    <definedName name="_REC20140">#REF!</definedName>
    <definedName name="_REC20145">#REF!</definedName>
    <definedName name="_REC20150">#REF!</definedName>
    <definedName name="_REC20155">#REF!</definedName>
    <definedName name="_REC20175">#REF!</definedName>
    <definedName name="_REC20185">#REF!</definedName>
    <definedName name="_REC20190">#REF!</definedName>
    <definedName name="_REC20195">#REF!</definedName>
    <definedName name="_REC20210">#REF!</definedName>
    <definedName name="_RET1">'[1]#REF'!$U$61</definedName>
    <definedName name="_sjp4">#REF!</definedName>
    <definedName name="_svi2">#REF!</definedName>
    <definedName name="_tab0198">#REF!</definedName>
    <definedName name="_tab0599">#REF!</definedName>
    <definedName name="_tab092003">#REF!</definedName>
    <definedName name="_tsd4">'[1]#REF'!$N$39</definedName>
    <definedName name="_TT1">#REF!</definedName>
    <definedName name="_TT102">'[3]Relatório-1ª med.'!#REF!</definedName>
    <definedName name="_TT107">'[3]Relatório-1ª med.'!#REF!</definedName>
    <definedName name="_TT121">'[3]Relatório-1ª med.'!#REF!</definedName>
    <definedName name="_TT123">'[3]Relatório-1ª med.'!#REF!</definedName>
    <definedName name="_TT19">'[3]Relatório-1ª med.'!#REF!</definedName>
    <definedName name="_TT2">#REF!</definedName>
    <definedName name="_TT20">'[3]Relatório-1ª med.'!#REF!</definedName>
    <definedName name="_TT21">[1]RELATÓRIO!#REF!</definedName>
    <definedName name="_TT22">[1]RELATÓRIO!#REF!</definedName>
    <definedName name="_TT26">'[3]Relatório-1ª med.'!#REF!</definedName>
    <definedName name="_TT27">'[3]Relatório-1ª med.'!#REF!</definedName>
    <definedName name="_TT28">'[3]Relatório-1ª med.'!#REF!</definedName>
    <definedName name="_TT30">'[3]Relatório-1ª med.'!#REF!</definedName>
    <definedName name="_TT31">'[3]Relatório-1ª med.'!#REF!</definedName>
    <definedName name="_TT32">'[3]Relatório-1ª med.'!#REF!</definedName>
    <definedName name="_TT33">'[3]Relatório-1ª med.'!#REF!</definedName>
    <definedName name="_TT34">'[3]Relatório-1ª med.'!#REF!</definedName>
    <definedName name="_TT36">'[3]Relatório-1ª med.'!#REF!</definedName>
    <definedName name="_TT37">'[3]Relatório-1ª med.'!#REF!</definedName>
    <definedName name="_TT38">'[3]Relatório-1ª med.'!#REF!</definedName>
    <definedName name="_TT39">'[3]Relatório-1ª med.'!#REF!</definedName>
    <definedName name="_TT4">#REF!</definedName>
    <definedName name="_TT40">'[3]Relatório-1ª med.'!#REF!</definedName>
    <definedName name="_TT5">'[3]Relatório-1ª med.'!#REF!</definedName>
    <definedName name="_TT52">'[3]Relatório-1ª med.'!#REF!</definedName>
    <definedName name="_TT53">'[3]Relatório-1ª med.'!#REF!</definedName>
    <definedName name="_TT54">'[3]Relatório-1ª med.'!#REF!</definedName>
    <definedName name="_TT55">'[3]Relatório-1ª med.'!#REF!</definedName>
    <definedName name="_TT6">'[3]Relatório-1ª med.'!#REF!</definedName>
    <definedName name="_TT60">'[3]Relatório-1ª med.'!#REF!</definedName>
    <definedName name="_TT61">'[3]Relatório-1ª med.'!#REF!</definedName>
    <definedName name="_TT69">'[3]Relatório-1ª med.'!#REF!</definedName>
    <definedName name="_TT7">'[3]Relatório-1ª med.'!#REF!</definedName>
    <definedName name="_TT70">'[3]Relatório-1ª med.'!#REF!</definedName>
    <definedName name="_TT71">'[3]Relatório-1ª med.'!#REF!</definedName>
    <definedName name="_TT74">'[3]Relatório-1ª med.'!#REF!</definedName>
    <definedName name="_TT75">'[3]Relatório-1ª med.'!#REF!</definedName>
    <definedName name="_TT76">'[3]Relatório-1ª med.'!#REF!</definedName>
    <definedName name="_TT77">'[3]Relatório-1ª med.'!#REF!</definedName>
    <definedName name="_TT78">'[3]Relatório-1ª med.'!#REF!</definedName>
    <definedName name="_TT79">'[3]Relatório-1ª med.'!#REF!</definedName>
    <definedName name="_TT94">'[3]Relatório-1ª med.'!#REF!</definedName>
    <definedName name="_TT95">'[3]Relatório-1ª med.'!#REF!</definedName>
    <definedName name="_TT97">'[3]Relatório-1ª med.'!#REF!</definedName>
    <definedName name="_UNI11100">#REF!</definedName>
    <definedName name="_UNI11110">#REF!</definedName>
    <definedName name="_UNI11115">#REF!</definedName>
    <definedName name="_UNI11125">#REF!</definedName>
    <definedName name="_UNI11130">#REF!</definedName>
    <definedName name="_UNI11135">#REF!</definedName>
    <definedName name="_UNI11145">#REF!</definedName>
    <definedName name="_UNI11150">#REF!</definedName>
    <definedName name="_UNI11165">#REF!</definedName>
    <definedName name="_UNI11170">#REF!</definedName>
    <definedName name="_UNI11180">#REF!</definedName>
    <definedName name="_UNI11185">#REF!</definedName>
    <definedName name="_UNI11220">#REF!</definedName>
    <definedName name="_UNI12105">#REF!</definedName>
    <definedName name="_UNI12555">#REF!</definedName>
    <definedName name="_UNI12570">#REF!</definedName>
    <definedName name="_UNI12575">#REF!</definedName>
    <definedName name="_UNI12580">#REF!</definedName>
    <definedName name="_UNI12600">#REF!</definedName>
    <definedName name="_UNI12610">#REF!</definedName>
    <definedName name="_UNI12630">#REF!</definedName>
    <definedName name="_UNI12631">#REF!</definedName>
    <definedName name="_UNI12640">#REF!</definedName>
    <definedName name="_UNI12645">#REF!</definedName>
    <definedName name="_UNI12665">#REF!</definedName>
    <definedName name="_UNI12690">#REF!</definedName>
    <definedName name="_UNI12700">#REF!</definedName>
    <definedName name="_UNI12710">#REF!</definedName>
    <definedName name="_UNI13111">#REF!</definedName>
    <definedName name="_UNI13112">#REF!</definedName>
    <definedName name="_UNI13121">#REF!</definedName>
    <definedName name="_UNI13720">#REF!</definedName>
    <definedName name="_UNI14100">#REF!</definedName>
    <definedName name="_UNI14161">#REF!</definedName>
    <definedName name="_UNI14195">#REF!</definedName>
    <definedName name="_UNI14205">#REF!</definedName>
    <definedName name="_UNI14260">#REF!</definedName>
    <definedName name="_UNI14500">#REF!</definedName>
    <definedName name="_UNI14515">#REF!</definedName>
    <definedName name="_UNI14555">#REF!</definedName>
    <definedName name="_UNI14565">#REF!</definedName>
    <definedName name="_UNI15135">#REF!</definedName>
    <definedName name="_UNI15140">#REF!</definedName>
    <definedName name="_UNI15195">#REF!</definedName>
    <definedName name="_UNI15225">#REF!</definedName>
    <definedName name="_UNI15230">#REF!</definedName>
    <definedName name="_UNI15515">#REF!</definedName>
    <definedName name="_UNI15560">#REF!</definedName>
    <definedName name="_UNI15565">#REF!</definedName>
    <definedName name="_UNI15570">#REF!</definedName>
    <definedName name="_UNI15575">#REF!</definedName>
    <definedName name="_UNI15583">#REF!</definedName>
    <definedName name="_UNI15590">#REF!</definedName>
    <definedName name="_UNI15591">#REF!</definedName>
    <definedName name="_UNI15610">#REF!</definedName>
    <definedName name="_UNI15625">#REF!</definedName>
    <definedName name="_UNI15635">#REF!</definedName>
    <definedName name="_UNI15655">#REF!</definedName>
    <definedName name="_UNI15665">#REF!</definedName>
    <definedName name="_UNI16515">#REF!</definedName>
    <definedName name="_UNI16535">#REF!</definedName>
    <definedName name="_UNI17140">#REF!</definedName>
    <definedName name="_UNI19500">#REF!</definedName>
    <definedName name="_UNI19501">#REF!</definedName>
    <definedName name="_UNI19502">#REF!</definedName>
    <definedName name="_UNI19503">#REF!</definedName>
    <definedName name="_UNI19504">#REF!</definedName>
    <definedName name="_UNI19505">#REF!</definedName>
    <definedName name="_UNI20100">#REF!</definedName>
    <definedName name="_UNI20105">#REF!</definedName>
    <definedName name="_UNI20110">#REF!</definedName>
    <definedName name="_UNI20115">#REF!</definedName>
    <definedName name="_UNI20130">#REF!</definedName>
    <definedName name="_UNI20135">#REF!</definedName>
    <definedName name="_UNI20140">#REF!</definedName>
    <definedName name="_UNI20145">#REF!</definedName>
    <definedName name="_UNI20150">#REF!</definedName>
    <definedName name="_UNI20155">#REF!</definedName>
    <definedName name="_UNI20175">#REF!</definedName>
    <definedName name="_UNI20185">#REF!</definedName>
    <definedName name="_UNI20190">#REF!</definedName>
    <definedName name="_UNI20195">#REF!</definedName>
    <definedName name="_UNI20210">#REF!</definedName>
    <definedName name="_VAL11100">#REF!</definedName>
    <definedName name="_VAL11110">#REF!</definedName>
    <definedName name="_VAL11115">#REF!</definedName>
    <definedName name="_VAL11125">#REF!</definedName>
    <definedName name="_VAL11130">#REF!</definedName>
    <definedName name="_VAL11135">#REF!</definedName>
    <definedName name="_VAL11145">#REF!</definedName>
    <definedName name="_VAL11150">#REF!</definedName>
    <definedName name="_VAL11165">#REF!</definedName>
    <definedName name="_VAL11170">#REF!</definedName>
    <definedName name="_VAL11180">#REF!</definedName>
    <definedName name="_VAL11185">#REF!</definedName>
    <definedName name="_VAL11220">#REF!</definedName>
    <definedName name="_VAL12105">#REF!</definedName>
    <definedName name="_VAL12555">#REF!</definedName>
    <definedName name="_VAL12570">#REF!</definedName>
    <definedName name="_VAL12575">#REF!</definedName>
    <definedName name="_VAL12580">#REF!</definedName>
    <definedName name="_VAL12600">#REF!</definedName>
    <definedName name="_VAL12610">#REF!</definedName>
    <definedName name="_VAL12630">#REF!</definedName>
    <definedName name="_VAL12631">#REF!</definedName>
    <definedName name="_VAL12640">#REF!</definedName>
    <definedName name="_VAL12645">#REF!</definedName>
    <definedName name="_VAL12665">#REF!</definedName>
    <definedName name="_VAL12690">#REF!</definedName>
    <definedName name="_VAL12700">#REF!</definedName>
    <definedName name="_VAL12710">#REF!</definedName>
    <definedName name="_VAL13111">#REF!</definedName>
    <definedName name="_VAL13112">#REF!</definedName>
    <definedName name="_VAL13121">#REF!</definedName>
    <definedName name="_VAL13720">#REF!</definedName>
    <definedName name="_VAL14100">#REF!</definedName>
    <definedName name="_VAL14161">#REF!</definedName>
    <definedName name="_VAL14195">#REF!</definedName>
    <definedName name="_VAL14205">#REF!</definedName>
    <definedName name="_VAL14260">#REF!</definedName>
    <definedName name="_VAL14500">#REF!</definedName>
    <definedName name="_VAL14515">#REF!</definedName>
    <definedName name="_VAL14555">#REF!</definedName>
    <definedName name="_VAL14565">#REF!</definedName>
    <definedName name="_VAL15135">#REF!</definedName>
    <definedName name="_VAL15140">#REF!</definedName>
    <definedName name="_VAL15195">#REF!</definedName>
    <definedName name="_VAL15225">#REF!</definedName>
    <definedName name="_VAL15230">#REF!</definedName>
    <definedName name="_VAL15515">#REF!</definedName>
    <definedName name="_VAL15560">#REF!</definedName>
    <definedName name="_VAL15565">#REF!</definedName>
    <definedName name="_VAL15570">#REF!</definedName>
    <definedName name="_VAL15575">#REF!</definedName>
    <definedName name="_VAL15583">#REF!</definedName>
    <definedName name="_VAL15590">#REF!</definedName>
    <definedName name="_VAL15591">#REF!</definedName>
    <definedName name="_VAL15610">#REF!</definedName>
    <definedName name="_VAL15625">#REF!</definedName>
    <definedName name="_VAL15635">#REF!</definedName>
    <definedName name="_VAL15655">#REF!</definedName>
    <definedName name="_VAL15665">#REF!</definedName>
    <definedName name="_VAL16515">#REF!</definedName>
    <definedName name="_VAL16535">#REF!</definedName>
    <definedName name="_VAL17140">#REF!</definedName>
    <definedName name="_VAL19500">#REF!</definedName>
    <definedName name="_VAL19501">#REF!</definedName>
    <definedName name="_VAL19502">#REF!</definedName>
    <definedName name="_VAL19503">#REF!</definedName>
    <definedName name="_VAL19504">#REF!</definedName>
    <definedName name="_VAL19505">#REF!</definedName>
    <definedName name="_VAL20100">#REF!</definedName>
    <definedName name="_VAL20105">#REF!</definedName>
    <definedName name="_VAL20110">#REF!</definedName>
    <definedName name="_VAL20115">#REF!</definedName>
    <definedName name="_VAL20130">#REF!</definedName>
    <definedName name="_VAL20135">#REF!</definedName>
    <definedName name="_VAL20140">#REF!</definedName>
    <definedName name="_VAL20145">#REF!</definedName>
    <definedName name="_VAL20150">#REF!</definedName>
    <definedName name="_VAL20155">#REF!</definedName>
    <definedName name="_VAL20175">#REF!</definedName>
    <definedName name="_VAL20185">#REF!</definedName>
    <definedName name="_VAL20190">#REF!</definedName>
    <definedName name="_VAL20195">#REF!</definedName>
    <definedName name="_VAL20210">#REF!</definedName>
    <definedName name="_Z">#REF!</definedName>
    <definedName name="A">[1]PLANILHA!#REF!</definedName>
    <definedName name="a_CompComCod_2">#REF!</definedName>
    <definedName name="a_CompSemCod">#REF!</definedName>
    <definedName name="aa">#REF!</definedName>
    <definedName name="AAA">#REF!</definedName>
    <definedName name="aaaaaaaaaaaaaaaaaaaaaaa">#REF!</definedName>
    <definedName name="AAB">#REF!</definedName>
    <definedName name="AAC">#REF!</definedName>
    <definedName name="ABC">IF(#REF!=0,0,SUMIF(#REF!,#REF!,#REF!))</definedName>
    <definedName name="AÇO_CA_50">'[1]#REF'!$G$1</definedName>
    <definedName name="act_high">#REF!</definedName>
    <definedName name="act_low">#REF!</definedName>
    <definedName name="Ajudante">#REF!</definedName>
    <definedName name="AND">'[1]#REF'!$I$11</definedName>
    <definedName name="ANTIGA">#REF!</definedName>
    <definedName name="APLICAÇÃO">#REF!</definedName>
    <definedName name="ar">[7]Reaproveitamento_de_formas!$M$5</definedName>
    <definedName name="area_base">'[1]#REF'!$U$25</definedName>
    <definedName name="_xlnm.Print_Area" localSheetId="7">'1 PLAT'!$A$1:$H$18</definedName>
    <definedName name="_xlnm.Print_Area" localSheetId="16">'10 ATEA'!$A$1:$H$18</definedName>
    <definedName name="_xlnm.Print_Area" localSheetId="17">'11 APFO'!$A$1:$H$16</definedName>
    <definedName name="_xlnm.Print_Area" localSheetId="18">'12 ATOC'!$A$1:$H$15</definedName>
    <definedName name="_xlnm.Print_Area" localSheetId="19">'13 ANTI'!$A$1:$H$16</definedName>
    <definedName name="_xlnm.Print_Area" localSheetId="20">'14 ATGC'!$A$1:$H$81</definedName>
    <definedName name="_xlnm.Print_Area" localSheetId="21">'15 PTCE'!$A$1:$H$14</definedName>
    <definedName name="_xlnm.Print_Area" localSheetId="22">'16 VIFL'!$A$1:$G$25</definedName>
    <definedName name="_xlnm.Print_Area" localSheetId="23">'17 VIFN'!$A$1:$G$25</definedName>
    <definedName name="_xlnm.Print_Area" localSheetId="24">'18 DNLC'!$A$1:$G$25</definedName>
    <definedName name="_xlnm.Print_Area" localSheetId="25">'19 ATES'!$A$1:$H$19</definedName>
    <definedName name="_xlnm.Print_Area" localSheetId="8">'2 AGFL'!$A$1:$H$22</definedName>
    <definedName name="_xlnm.Print_Area" localSheetId="26">'20 TENC'!$A$1:$H$20</definedName>
    <definedName name="_xlnm.Print_Area" localSheetId="9">'3 AOFL'!$A$1:$H$30</definedName>
    <definedName name="_xlnm.Print_Area" localSheetId="10">'4 ASFL'!$A$1:$H$16</definedName>
    <definedName name="_xlnm.Print_Area" localSheetId="11">'5 AGFC'!$A$1:$H$20</definedName>
    <definedName name="_xlnm.Print_Area" localSheetId="12">'6 AOFC'!$A$1:$H$28</definedName>
    <definedName name="_xlnm.Print_Area" localSheetId="13">'7 ASFN'!$A$1:$H$16</definedName>
    <definedName name="_xlnm.Print_Area" localSheetId="14">'8 AGFN'!$A$1:$H$17</definedName>
    <definedName name="_xlnm.Print_Area" localSheetId="15">'9 ATPR'!$A$1:$H$17</definedName>
    <definedName name="_xlnm.Print_Area">#REF!</definedName>
    <definedName name="Área_impressão_IM">#REF!</definedName>
    <definedName name="AreaCustoOrç">#REF!</definedName>
    <definedName name="Armador">#REF!</definedName>
    <definedName name="asadadada" localSheetId="4" hidden="1">{#N/A,#N/A,TRUE,"Resumo de Preços"}</definedName>
    <definedName name="asadadada" hidden="1">{#N/A,#N/A,TRUE,"Resumo de Preços"}</definedName>
    <definedName name="ASDFASFA" localSheetId="4" hidden="1">{#N/A,#N/A,TRUE,"Resumo de Preços"}</definedName>
    <definedName name="ASDFASFA" hidden="1">{#N/A,#N/A,TRUE,"Resumo de Preços"}</definedName>
    <definedName name="ASDFASFA2" localSheetId="4" hidden="1">{#N/A,#N/A,TRUE,"Resumo de Preços"}</definedName>
    <definedName name="ASDFASFA2" hidden="1">{#N/A,#N/A,TRUE,"Resumo de Preços"}</definedName>
    <definedName name="ASI">#REF!</definedName>
    <definedName name="ASP">[7]Reaproveitamento_de_formas!$M$5</definedName>
    <definedName name="aux">#REF!</definedName>
    <definedName name="auxiliar">#REF!</definedName>
    <definedName name="B">[1]PLANILHA!#REF!</definedName>
    <definedName name="_xlnm.Database">#REF!</definedName>
    <definedName name="BBB">#REF!</definedName>
    <definedName name="BBC">#REF!</definedName>
    <definedName name="BBD">#REF!</definedName>
    <definedName name="BBE">#REF!</definedName>
    <definedName name="BBF">#REF!</definedName>
    <definedName name="BBG">#REF!</definedName>
    <definedName name="BBH">#REF!</definedName>
    <definedName name="BBI">#REF!</definedName>
    <definedName name="BBJ">#REF!</definedName>
    <definedName name="BBK">#REF!</definedName>
    <definedName name="BBL">#REF!</definedName>
    <definedName name="BBM">#REF!</definedName>
    <definedName name="BDI">'[1]CUSTO HORÁRIO'!$N$3</definedName>
    <definedName name="BDI.">#REF!</definedName>
    <definedName name="Bomba_putzmeister">#REF!</definedName>
    <definedName name="br">#REF!</definedName>
    <definedName name="BuiltIn_Print_Area">#REF!</definedName>
    <definedName name="BuiltIn_Print_Area___0">#REF!</definedName>
    <definedName name="BuiltIn_Print_Titles">#REF!</definedName>
    <definedName name="BuiltIn_Print_Titles___0">#REF!</definedName>
    <definedName name="C_">#REF!</definedName>
    <definedName name="cab">'[1]#REF'!$A$3:$P$4</definedName>
    <definedName name="cab_cortes">#REF!</definedName>
    <definedName name="cab_dmt">'[1]#REF'!$B$2:$W$13</definedName>
    <definedName name="cab_limpeza">#REF!</definedName>
    <definedName name="cab_pmf">'[1]#REF'!$B$2:$M$13</definedName>
    <definedName name="cabmeio">'[1]#REF'!$B$2:$J$13</definedName>
    <definedName name="CadCompCodJaCad">'[8]13.Comp.(Cad)'!$B$1</definedName>
    <definedName name="caixa">'[1]RESUMO-DVOP'!$C$36</definedName>
    <definedName name="Calafate">#REF!</definedName>
    <definedName name="Caldeireiro">#REF!</definedName>
    <definedName name="campo1">[9]Macro1!$D$9:$D$9</definedName>
    <definedName name="cap">'[1]#REF'!$U$31</definedName>
    <definedName name="Carpinteiro">#REF!</definedName>
    <definedName name="Carvoeiro">#REF!</definedName>
    <definedName name="CBUQ">'[1]#REF'!$N$39</definedName>
    <definedName name="CCC">#REF!</definedName>
    <definedName name="CCCC">[1]PLANILHA!#REF!</definedName>
    <definedName name="ccccccc" localSheetId="4" hidden="1">{#N/A,#N/A,TRUE,"Resumo de Preços"}</definedName>
    <definedName name="ccccccc" hidden="1">{#N/A,#N/A,TRUE,"Resumo de Preços"}</definedName>
    <definedName name="CCCCCCCCCC" localSheetId="4" hidden="1">{#N/A,#N/A,TRUE,"Resumo de Preços"}</definedName>
    <definedName name="CCCCCCCCCC" hidden="1">{#N/A,#N/A,TRUE,"Resumo de Preços"}</definedName>
    <definedName name="CCD">#REF!</definedName>
    <definedName name="CCE">#REF!</definedName>
    <definedName name="CCF">#REF!</definedName>
    <definedName name="CelAux">'[10]1.Coef.'!#REF!</definedName>
    <definedName name="CENTRO_DE_CUSTO">'[11]4-270.000 MÃO DE OBRA'!$D$8:$D$343</definedName>
    <definedName name="CFM">#REF!</definedName>
    <definedName name="CFU">#REF!</definedName>
    <definedName name="Classif_Plan_Serv.">#REF!</definedName>
    <definedName name="CM">#REF!</definedName>
    <definedName name="CodFerrManual">'[12]6.Equip'!$F$7</definedName>
    <definedName name="CÓDIGO">#REF!</definedName>
    <definedName name="Código.">#REF!</definedName>
    <definedName name="Código_DNIT">#REF!</definedName>
    <definedName name="ColarCustoFixar">#REF!</definedName>
    <definedName name="Colchão">'[1]#REF'!$H$27</definedName>
    <definedName name="ColItemServ.">#REF!</definedName>
    <definedName name="ColQuantServ.">#REF!</definedName>
    <definedName name="COMI">#REF!</definedName>
    <definedName name="COMPOSIÇÃO_DE_PREÇO_UNITÁRIO">#REF!</definedName>
    <definedName name="CONSTRUTORA">#REF!</definedName>
    <definedName name="Consumo_Diesel">#REF!</definedName>
    <definedName name="CopiaCusto">#REF!</definedName>
    <definedName name="Copiar_Colar">#REF!</definedName>
    <definedName name="CopiarLinhaInteira">#REF!</definedName>
    <definedName name="corte">#REF!</definedName>
    <definedName name="CPAV">#REF!</definedName>
    <definedName name="CPV">#REF!</definedName>
    <definedName name="Criteria">#REF!</definedName>
    <definedName name="_xlnm.Criteria">#REF!</definedName>
    <definedName name="Custo_Ad_Not_Horista">#REF!</definedName>
    <definedName name="Custo_Ad_Not_Mensalista">#REF!</definedName>
    <definedName name="Custo_HE_Horista_Diurno">#REF!</definedName>
    <definedName name="Custo_HE_Horista_Notur">#REF!</definedName>
    <definedName name="Custo_HE_Mensalista_Diurno">#REF!</definedName>
    <definedName name="Custo_HE_Mensalista_Notur">#REF!</definedName>
    <definedName name="d">#REF!</definedName>
    <definedName name="da">'[1]#REF'!$F$1</definedName>
    <definedName name="Dados">#REF!</definedName>
    <definedName name="DadosInicio">'[12]13.Comp.(Cad)'!$B$2</definedName>
    <definedName name="data">'[1]#REF'!$C$35</definedName>
    <definedName name="data_1">'[1]Tabela mês'!$A$1:$B$12</definedName>
    <definedName name="dbdata_sheet_deg">#REF!</definedName>
    <definedName name="dbdata_sheet_length">#REF!</definedName>
    <definedName name="dbdata_sheet_track">#REF!</definedName>
    <definedName name="DDD">#REF!</definedName>
    <definedName name="DDDDDD" localSheetId="4" hidden="1">{#N/A,#N/A,TRUE,"Resumo de Preços"}</definedName>
    <definedName name="DDDDDD" hidden="1">{#N/A,#N/A,TRUE,"Resumo de Preços"}</definedName>
    <definedName name="dddddddddd" localSheetId="4" hidden="1">{#N/A,#N/A,TRUE,"Resumo de Preços"}</definedName>
    <definedName name="dddddddddd" hidden="1">{#N/A,#N/A,TRUE,"Resumo de Preços"}</definedName>
    <definedName name="DDE">#REF!</definedName>
    <definedName name="DDF">#REF!</definedName>
    <definedName name="DDG">#REF!</definedName>
    <definedName name="DDH">#REF!</definedName>
    <definedName name="DDI">#REF!</definedName>
    <definedName name="DDJ">#REF!</definedName>
    <definedName name="DDK">#REF!</definedName>
    <definedName name="DDL">#REF!</definedName>
    <definedName name="DDM">#REF!</definedName>
    <definedName name="densidade_cap">'[1]#REF'!$Y$5</definedName>
    <definedName name="Depreciação">#REF!</definedName>
    <definedName name="DES">#REF!</definedName>
    <definedName name="DigitarFixo">#REF!</definedName>
    <definedName name="Diminuir_Memoria">#REF!</definedName>
    <definedName name="DIST">#REF!</definedName>
    <definedName name="DIST1">#REF!</definedName>
    <definedName name="DIST10">[7]Reaproveitamento_de_formas!$I$5</definedName>
    <definedName name="DIST2">#REF!</definedName>
    <definedName name="dmt">"$#REF!.$A$10:$G$95"</definedName>
    <definedName name="DMT_0_50">'[1]#REF'!$V$33</definedName>
    <definedName name="dmt_1">0</definedName>
    <definedName name="dmt_10">0</definedName>
    <definedName name="DMT_1000">'[1]#REF'!$X$41</definedName>
    <definedName name="dmt_11">0</definedName>
    <definedName name="dmt_12">0</definedName>
    <definedName name="dmt_13">0</definedName>
    <definedName name="dmt_14">0</definedName>
    <definedName name="dmt_15">0</definedName>
    <definedName name="dmt_16">0</definedName>
    <definedName name="dmt_17">0</definedName>
    <definedName name="dmt_18">0</definedName>
    <definedName name="dmt_19">0</definedName>
    <definedName name="dmt_2">0</definedName>
    <definedName name="dmt_20">0</definedName>
    <definedName name="DMT_200">'[1]#REF'!#REF!</definedName>
    <definedName name="DMT_200_400">'[1]#REF'!$V$84</definedName>
    <definedName name="dmt_21">0</definedName>
    <definedName name="dmt_22">0</definedName>
    <definedName name="dmt_23">0</definedName>
    <definedName name="dmt_24">0</definedName>
    <definedName name="dmt_25">0</definedName>
    <definedName name="dmt_26">0</definedName>
    <definedName name="dmt_27">0</definedName>
    <definedName name="dmt_28">0</definedName>
    <definedName name="dmt_29">0</definedName>
    <definedName name="dmt_3">0</definedName>
    <definedName name="dmt_30">0</definedName>
    <definedName name="dmt_31">0</definedName>
    <definedName name="dmt_32">0</definedName>
    <definedName name="dmt_33">0</definedName>
    <definedName name="dmt_34">0</definedName>
    <definedName name="dmt_35">0</definedName>
    <definedName name="dmt_36">0</definedName>
    <definedName name="dmt_37">0</definedName>
    <definedName name="dmt_38">0</definedName>
    <definedName name="dmt_39">0</definedName>
    <definedName name="dmt_4">0</definedName>
    <definedName name="dmt_40">0</definedName>
    <definedName name="DMT_400">'[1]#REF'!#REF!</definedName>
    <definedName name="DMT_400_600">'[1]#REF'!$V$100</definedName>
    <definedName name="dmt_5">0</definedName>
    <definedName name="DMT_50">'[1]#REF'!#REF!</definedName>
    <definedName name="DMT_50_200">'[1]#REF'!$V$50</definedName>
    <definedName name="dmt_6">0</definedName>
    <definedName name="DMT_600">'[1]#REF'!#REF!</definedName>
    <definedName name="dmt_7">0</definedName>
    <definedName name="dmt_8">0</definedName>
    <definedName name="DMT_800">'[1]#REF'!#REF!</definedName>
    <definedName name="dmt_9">0</definedName>
    <definedName name="DPRE">#REF!</definedName>
    <definedName name="drena">'[1]#REF'!$H$54</definedName>
    <definedName name="EEE">#REF!</definedName>
    <definedName name="EEF">#REF!</definedName>
    <definedName name="EEG">#REF!</definedName>
    <definedName name="EEH">#REF!</definedName>
    <definedName name="EEI">#REF!</definedName>
    <definedName name="Eletricista_F_C">#REF!</definedName>
    <definedName name="Eletricista_FC">#REF!</definedName>
    <definedName name="Eletricista_Mo">#REF!</definedName>
    <definedName name="Eletricista_Mont">#REF!</definedName>
    <definedName name="EletricistaFC">#REF!</definedName>
    <definedName name="Empo">'[1]#REF'!$U$9</definedName>
    <definedName name="Empolamento">'[1]#REF'!$AA$10</definedName>
    <definedName name="Encanador">#REF!</definedName>
    <definedName name="Encarregado">#REF!</definedName>
    <definedName name="EntraCatServ">'[12]13.Comp.(Cad)'!$N$9</definedName>
    <definedName name="EntraCodServ">'[12]13.Comp.(Cad)'!$F$9</definedName>
    <definedName name="EntraEquip1">'[12]13.Comp.(Cad)'!$H$12</definedName>
    <definedName name="EntraEquip10">'[12]13.Comp.(Cad)'!$H$21</definedName>
    <definedName name="EntraEquip11">'[12]13.Comp.(Cad)'!$H$22</definedName>
    <definedName name="EntraEquip2">'[12]13.Comp.(Cad)'!$H$13</definedName>
    <definedName name="EntraEquip3">'[12]13.Comp.(Cad)'!$H$14</definedName>
    <definedName name="EntraEquip4">'[12]13.Comp.(Cad)'!$H$15</definedName>
    <definedName name="EntraEquip5">'[12]13.Comp.(Cad)'!$H$16</definedName>
    <definedName name="EntraEquip6">'[12]13.Comp.(Cad)'!$H$17</definedName>
    <definedName name="EntraEquip7">'[12]13.Comp.(Cad)'!$H$18</definedName>
    <definedName name="EntraEquip8">'[12]13.Comp.(Cad)'!$H$19</definedName>
    <definedName name="EntraEquip9">'[12]13.Comp.(Cad)'!$H$20</definedName>
    <definedName name="EntraPEquip">'[12]13.Comp.(Cad)'!$I$35</definedName>
    <definedName name="EntraServ">'[12]13.Comp.(Cad)'!$G$8</definedName>
    <definedName name="EntraServAlt">#REF!</definedName>
    <definedName name="EntraUnid">'[12]13.Comp.(Cad)'!$O$9</definedName>
    <definedName name="EPVT">#REF!</definedName>
    <definedName name="EQPTO">#REF!</definedName>
    <definedName name="Equipamento">#REF!</definedName>
    <definedName name="erer">#REF!</definedName>
    <definedName name="erew">#REF!</definedName>
    <definedName name="Escavadeira_Hidráulica__Caterpillar__320L___c__est.___cap_600l">#REF!</definedName>
    <definedName name="Esmerilhador">#REF!</definedName>
    <definedName name="est">#REF!</definedName>
    <definedName name="Excel_BuiltIn__FilterDatabase_3">'[13]PLANILHA C_PREÇO _3_'!$A$1:$K$202</definedName>
    <definedName name="Excel_BuiltIn_Database">#REF!</definedName>
    <definedName name="Excel_BuiltIn_Print_Area_1">#REF!</definedName>
    <definedName name="Excel_BuiltIn_Print_Area_1_1">#REF!</definedName>
    <definedName name="Excel_BuiltIn_Print_Area_1_4">#REF!</definedName>
    <definedName name="Excel_BuiltIn_Print_Area_2">#REF!</definedName>
    <definedName name="Excel_BuiltIn_Print_Area_2_1">#REF!</definedName>
    <definedName name="Excel_BuiltIn_Print_Area_3">#REF!</definedName>
    <definedName name="Excel_BuiltIn_Print_Titles_1">#REF!</definedName>
    <definedName name="Excel_BuiltIn_Print_Titles_1_1">#REF!</definedName>
    <definedName name="Excel_BuiltIn_Print_Titles_1_1_4">#REF!</definedName>
    <definedName name="Excel_BuiltIn_Print_Titles_2">#REF!</definedName>
    <definedName name="Excel_BuiltIn_Print_Titles_2_1">#REF!</definedName>
    <definedName name="Excel_BuiltIn_Print_Titles_2_4">#REF!</definedName>
    <definedName name="faixa">'[1]RESUMO-DVOP'!$N$123</definedName>
    <definedName name="faixa2">'[1]RESUMO-DVOP'!$N$185</definedName>
    <definedName name="FFF">#REF!</definedName>
    <definedName name="FFG">#REF!</definedName>
    <definedName name="FFH">#REF!</definedName>
    <definedName name="FFI">#REF!</definedName>
    <definedName name="FINAL">#REF!</definedName>
    <definedName name="firma2">#REF!</definedName>
    <definedName name="FORNECEDOR">#REF!</definedName>
    <definedName name="FRT">#REF!</definedName>
    <definedName name="Funileiro">#REF!</definedName>
    <definedName name="gg">#REF!</definedName>
    <definedName name="GGG">#REF!</definedName>
    <definedName name="GGH">#REF!</definedName>
    <definedName name="GGI">#REF!</definedName>
    <definedName name="GGJ">#REF!</definedName>
    <definedName name="GRAMA">'[1]#REF'!$M$54</definedName>
    <definedName name="grt">#REF!</definedName>
    <definedName name="h">'[1]#REF'!$A$281</definedName>
    <definedName name="HHH">#REF!</definedName>
    <definedName name="HHI">#REF!</definedName>
    <definedName name="HHJ">#REF!</definedName>
    <definedName name="HHK">#REF!</definedName>
    <definedName name="Horas_Ano">#REF!</definedName>
    <definedName name="I">'[14]RESTAURAÇÃO '!#REF!</definedName>
    <definedName name="III">#REF!</definedName>
    <definedName name="IIIA">#REF!</definedName>
    <definedName name="IMP_03">[15]Estudo!#REF!</definedName>
    <definedName name="indi_33">'[1]#REF'!$S$181</definedName>
    <definedName name="INDI22">'[1]#REF'!$H$17</definedName>
    <definedName name="inf">'[16]Orçamento Global'!$D$38</definedName>
    <definedName name="inic">'[1]#REF'!$B$10</definedName>
    <definedName name="InicioAbrServ">#REF!</definedName>
    <definedName name="InicioAbrServTransp">#REF!</definedName>
    <definedName name="InicioCompGeral">#REF!</definedName>
    <definedName name="InicioDescAuternat">#REF!</definedName>
    <definedName name="InicioDescr.">#REF!</definedName>
    <definedName name="InicioEquip.">#REF!</definedName>
    <definedName name="InicioItem">#REF!</definedName>
    <definedName name="InicioMat">#REF!</definedName>
    <definedName name="InicioNomeEquip">#REF!</definedName>
    <definedName name="InicioNomeMat">#REF!</definedName>
    <definedName name="InicioNomeMO">#REF!</definedName>
    <definedName name="InicioNomeTransp">#REF!</definedName>
    <definedName name="InicioOrgãoPlanServ">#REF!</definedName>
    <definedName name="InicioTDCompGeral">#REF!</definedName>
    <definedName name="InicioTDIns">#REF!</definedName>
    <definedName name="InicioTipoTransp">#REF!</definedName>
    <definedName name="insp_comment">#REF!</definedName>
    <definedName name="insp_high">#REF!</definedName>
    <definedName name="insp_low">#REF!</definedName>
    <definedName name="insp_sheet_deg">#REF!</definedName>
    <definedName name="insp_sheet_length">#REF!</definedName>
    <definedName name="insp_sheet_passes">#REF!</definedName>
    <definedName name="insp_sheet_track">#REF!</definedName>
    <definedName name="Instr_Controle">#REF!</definedName>
    <definedName name="Instrum_Con">#REF!</definedName>
    <definedName name="Instrum_Controle">#REF!</definedName>
    <definedName name="Instrum_Mo">#REF!</definedName>
    <definedName name="Instrum_Montador">#REF!</definedName>
    <definedName name="Instrum_Tubista">#REF!</definedName>
    <definedName name="INSUMOS">[17]Insumos!$A$4:$F$1718</definedName>
    <definedName name="Isolador">#REF!</definedName>
    <definedName name="ITEM">#REF!</definedName>
    <definedName name="item1">[18]Plan1!$J$13</definedName>
    <definedName name="item3">[18]Plan1!$J$30</definedName>
    <definedName name="item4">[18]Plan1!$J$39</definedName>
    <definedName name="J">#REF!</definedName>
    <definedName name="J45A45149150">#REF!</definedName>
    <definedName name="Jatista">#REF!</definedName>
    <definedName name="JJJ">#REF!</definedName>
    <definedName name="JJJA">#REF!</definedName>
    <definedName name="JOSE">[1]REAJU!$I$31</definedName>
    <definedName name="Juros">#REF!</definedName>
    <definedName name="K">#REF!</definedName>
    <definedName name="KKK">#REF!</definedName>
    <definedName name="KKKA">#REF!</definedName>
    <definedName name="koae">'[1]#REF'!$D$36</definedName>
    <definedName name="kpavi">'[1]#REF'!$D$33</definedName>
    <definedName name="kterra">'[1]#REF'!$D$30</definedName>
    <definedName name="Laminador">#REF!</definedName>
    <definedName name="LEIS">#REF!</definedName>
    <definedName name="limcount" hidden="1">2</definedName>
    <definedName name="Linha1Equip">[19]Equip!#REF!</definedName>
    <definedName name="Linha1Material">[19]Materiais!#REF!</definedName>
    <definedName name="linha1Mobra">#REF!</definedName>
    <definedName name="LISTA_NUM_CONTRATOS">#REF!</definedName>
    <definedName name="ListaAbrServ">'[12]13.Comp.(Cad)'!$AQ$17:$AQ$60</definedName>
    <definedName name="ListaCod">'[12]12.Serviços(Cad)'!$F$8:$F$1002</definedName>
    <definedName name="LLL">#REF!</definedName>
    <definedName name="LLLA">#REF!</definedName>
    <definedName name="Local">[20]Dist_Equipe!$K$64:$K$80</definedName>
    <definedName name="LOP">#REF!</definedName>
    <definedName name="Lotação">#REF!</definedName>
    <definedName name="lote02">[21]plan01!$B$3:$G$730</definedName>
    <definedName name="LOTE03">#REF!</definedName>
    <definedName name="M">#REF!</definedName>
    <definedName name="Maçariqueiro">#REF!</definedName>
    <definedName name="MACROS">#REF!</definedName>
    <definedName name="Manutenção">#REF!</definedName>
    <definedName name="Mão_de_Obra">#REF!</definedName>
    <definedName name="maria">'[1]RESUMO-DVOP'!$I$12</definedName>
    <definedName name="MAT">#REF!</definedName>
    <definedName name="MatLinhaFormula">[10]Materiais!#REF!</definedName>
    <definedName name="MatrizCompAux">'[12]12.Serviços(Cad)'!$B$8:$O$1002</definedName>
    <definedName name="MATRIZlimpa">#REF!</definedName>
    <definedName name="Mecanico_Aj">#REF!</definedName>
    <definedName name="Mecânico_Ajust">#REF!</definedName>
    <definedName name="Mecanico_Mon">#REF!</definedName>
    <definedName name="Mecânico_Mont">#REF!</definedName>
    <definedName name="MED">#REF!</definedName>
    <definedName name="MEDAGOREAL">[1]REAJU!$I$30</definedName>
    <definedName name="MedEquip">'[22]#REF'!$U$25</definedName>
    <definedName name="MEDIÇÃO">#REF!</definedName>
    <definedName name="MEIO_FIO">'[1]#REF'!$I$92</definedName>
    <definedName name="MMM">#REF!</definedName>
    <definedName name="MMMA">#REF!</definedName>
    <definedName name="MO">#REF!</definedName>
    <definedName name="mo_base">'[1]#REF'!$U$24</definedName>
    <definedName name="mo_sub_base">'[5]Sub-base'!$U$36</definedName>
    <definedName name="MOE">#REF!</definedName>
    <definedName name="MOH">#REF!</definedName>
    <definedName name="Montador">#REF!</definedName>
    <definedName name="mp_inc">#REF!</definedName>
    <definedName name="nei">'[1]#REF'!$A$281</definedName>
    <definedName name="num_linhas">#REF!</definedName>
    <definedName name="Número">#REF!</definedName>
    <definedName name="OAC">'[1]RESUMO-DVOP'!#REF!</definedName>
    <definedName name="OAE">'[1]RESUMO-DVOP'!#REF!</definedName>
    <definedName name="ocom">'[1]#REF'!$H$140</definedName>
    <definedName name="OcultarCodAux">#REF!</definedName>
    <definedName name="oid">#REF!</definedName>
    <definedName name="Operação_Improdutivo">#REF!</definedName>
    <definedName name="Operação_Produtivo">#REF!</definedName>
    <definedName name="OUTR">#REF!</definedName>
    <definedName name="P">#REF!</definedName>
    <definedName name="pagani" localSheetId="4" hidden="1">{#N/A,#N/A,TRUE,"Resumo de Preços"}</definedName>
    <definedName name="pagani" hidden="1">{#N/A,#N/A,TRUE,"Resumo de Preços"}</definedName>
    <definedName name="pasta2">#REF!</definedName>
    <definedName name="pasta3">#REF!</definedName>
    <definedName name="pasta4">#REF!</definedName>
    <definedName name="pasta6">#REF!</definedName>
    <definedName name="pasta7">#REF!</definedName>
    <definedName name="PAV_2">'[1]Planilha do Plano'!#REF!</definedName>
    <definedName name="PAVI">'[1]#REF'!$K$106</definedName>
    <definedName name="Pedr_Refrat">#REF!</definedName>
    <definedName name="Pedreiro">#REF!</definedName>
    <definedName name="Pedreiro_Ref">#REF!</definedName>
    <definedName name="Pedreiro_Refrat">#REF!</definedName>
    <definedName name="Pintor">#REF!</definedName>
    <definedName name="PL_ABC">#REF!</definedName>
    <definedName name="plan275">#REF!</definedName>
    <definedName name="planilha">#REF!</definedName>
    <definedName name="plano">'[1]#REF'!$B$12:$J$166</definedName>
    <definedName name="PlanServ_A_CO">#REF!</definedName>
    <definedName name="PlaSerCod">'[8]12.Serviços(Cad)'!$F$8:$DI$5162</definedName>
    <definedName name="PlaSerCodAlf">'[8]12.Serviços(Cad)'!$E$8:$DK$5162</definedName>
    <definedName name="pm">#REF!</definedName>
    <definedName name="Potência_HP">#REF!</definedName>
    <definedName name="Potência_kW">#REF!</definedName>
    <definedName name="ppt_pistas_e_patios">#REF!</definedName>
    <definedName name="PREÇOTOTAL">#REF!</definedName>
    <definedName name="PreçoUnitário">#REF!</definedName>
    <definedName name="prefix">#REF!</definedName>
    <definedName name="Print_Area_MI">#REF!</definedName>
    <definedName name="Print_Titles_MI">#REF!</definedName>
    <definedName name="ProcServ" localSheetId="4">IF(#REF!="TG","TOTAL GERAL",IF(AND(ISNUMBER(#REF!),#REF!&lt;&gt;0),"Total Item "&amp;VLOOKUP(#REF!,#REF!,COLUMN(#REF!)-COLUMN(#REF!)+1,FALSE),IF(#REF!=0,0,VLOOKUP(#REF!,'[23]12.Serviços(Cad)'!$F$10:$O$1040,'[23]12.Serviços(Cad)'!$H$3,FALSE))))</definedName>
    <definedName name="ProcServ">IF(#REF!="TG","TOTAL GERAL",IF(AND(ISNUMBER(#REF!),#REF!&lt;&gt;0),"Total Item "&amp;VLOOKUP(#REF!,#REF!,COLUMN(#REF!)-COLUMN(#REF!)+1,FALSE),IF(#REF!=0,0,VLOOKUP(#REF!,'[23]12.Serviços(Cad)'!$F$10:$O$1040,'[23]12.Serviços(Cad)'!$H$3,FALSE))))</definedName>
    <definedName name="ProcvSev">IF(ISERROR(VLOOKUP(#REF!,'[23]12.Serviços(Cad)'!$E$1:$O$65536,2,FALSE)),#REF!,VLOOKUP(#REF!,'[23]12.Serviços(Cad)'!$E$1:$O$65536,2,FALSE))</definedName>
    <definedName name="pssta5">#REF!</definedName>
    <definedName name="Q">#REF!</definedName>
    <definedName name="Q_MOI_FIS">'[24]MOI-FIS'!$A$6:$R$265</definedName>
    <definedName name="QQQQQ">#REF!</definedName>
    <definedName name="qualquer">#REF!</definedName>
    <definedName name="QUANT.">#REF!</definedName>
    <definedName name="QUANT_acumu">'[1]#REF'!$E$11:$E$166</definedName>
    <definedName name="QUANTIDADE">#REF!</definedName>
    <definedName name="QuantServiços">#REF!</definedName>
    <definedName name="RAFAEL" localSheetId="4" hidden="1">{#N/A,#N/A,TRUE,"Resumo de Preços"}</definedName>
    <definedName name="RAFAEL" hidden="1">{#N/A,#N/A,TRUE,"Resumo de Preços"}</definedName>
    <definedName name="rea">'[1]#REF'!$J$21</definedName>
    <definedName name="REG">#REF!</definedName>
    <definedName name="Região">[20]Atual!$T$83:$T$88</definedName>
    <definedName name="REGULA">'[1]#REF'!$Y$61</definedName>
    <definedName name="RELACAO_SUBCONTRATADOS">[25]Subcontratados_Formal!$A$1:$S$104</definedName>
    <definedName name="RELATÓRIO_DOS_SERVIÇOS_EXECUTADOS">'[1]#REF'!$B$9</definedName>
    <definedName name="rere">#REF!</definedName>
    <definedName name="rerer" localSheetId="4" hidden="1">{#N/A,#N/A,TRUE,"Resumo de Preços"}</definedName>
    <definedName name="rerer" hidden="1">{#N/A,#N/A,TRUE,"Resumo de Preços"}</definedName>
    <definedName name="resumo">#REF!</definedName>
    <definedName name="Revestidor">#REF!</definedName>
    <definedName name="robs">[10]Materiais!#REF!</definedName>
    <definedName name="rrrrrrrrrr">#REF!</definedName>
    <definedName name="salario">'[1]CUSTO HORÁRIO'!$H$3</definedName>
    <definedName name="saux">'[1]#REF'!$G$56</definedName>
    <definedName name="scon">'[1]RESUMO-DVOP'!$H$20</definedName>
    <definedName name="sda">[1]RELATÓRIO!#REF!</definedName>
    <definedName name="seg_count">#REF!</definedName>
    <definedName name="seg_index">#REF!</definedName>
    <definedName name="sencount" hidden="1">3</definedName>
    <definedName name="Serralheiro">#REF!</definedName>
    <definedName name="SGDAGT" localSheetId="4" hidden="1">{#N/A,#N/A,TRUE,"Resumo de Preços"}</definedName>
    <definedName name="SGDAGT" hidden="1">{#N/A,#N/A,TRUE,"Resumo de Preços"}</definedName>
    <definedName name="sjp">#REF!</definedName>
    <definedName name="Soldador_AC">#REF!</definedName>
    <definedName name="Soldador_AC_TIG">#REF!</definedName>
    <definedName name="Soldador_ACarb">#REF!</definedName>
    <definedName name="Soldador_AI">#REF!</definedName>
    <definedName name="Soldador_AI_TIG">#REF!</definedName>
    <definedName name="Soldador_AInox">#REF!</definedName>
    <definedName name="Soldador_AL">#REF!</definedName>
    <definedName name="Soldador_AL_TIG">#REF!</definedName>
    <definedName name="Soldador_ALiga">#REF!</definedName>
    <definedName name="Soldador_Alum">#REF!</definedName>
    <definedName name="Soldador_Alumínio">#REF!</definedName>
    <definedName name="Soldador_Cob">#REF!</definedName>
    <definedName name="Soldador_Cobre">#REF!</definedName>
    <definedName name="Soldador_Est">#REF!</definedName>
    <definedName name="Soldador_Estrut">#REF!</definedName>
    <definedName name="Soldador_TIG_AC">#REF!</definedName>
    <definedName name="Soldador_TIG_AI">#REF!</definedName>
    <definedName name="Soldador_TIG_AL">#REF!</definedName>
    <definedName name="sss">[1]PLANILHA!#REF!</definedName>
    <definedName name="T">#REF!</definedName>
    <definedName name="tab092003_1">0</definedName>
    <definedName name="tab092003_10">0</definedName>
    <definedName name="tab092003_11">0</definedName>
    <definedName name="tab092003_12">0</definedName>
    <definedName name="tab092003_13">0</definedName>
    <definedName name="tab092003_14">0</definedName>
    <definedName name="tab092003_15">0</definedName>
    <definedName name="tab092003_16">0</definedName>
    <definedName name="tab092003_17">0</definedName>
    <definedName name="tab092003_18">0</definedName>
    <definedName name="tab092003_19">0</definedName>
    <definedName name="tab092003_2">0</definedName>
    <definedName name="tab092003_20">0</definedName>
    <definedName name="tab092003_21">0</definedName>
    <definedName name="tab092003_22">0</definedName>
    <definedName name="tab092003_23">0</definedName>
    <definedName name="tab092003_24">0</definedName>
    <definedName name="tab092003_25">0</definedName>
    <definedName name="tab092003_26">0</definedName>
    <definedName name="tab092003_27">0</definedName>
    <definedName name="tab092003_28">0</definedName>
    <definedName name="tab092003_29">0</definedName>
    <definedName name="tab092003_3">0</definedName>
    <definedName name="tab092003_30">0</definedName>
    <definedName name="tab092003_31">0</definedName>
    <definedName name="tab092003_32">0</definedName>
    <definedName name="tab092003_33">0</definedName>
    <definedName name="tab092003_34">0</definedName>
    <definedName name="tab092003_35">0</definedName>
    <definedName name="tab092003_36">0</definedName>
    <definedName name="tab092003_37">0</definedName>
    <definedName name="tab092003_38">0</definedName>
    <definedName name="tab092003_39">0</definedName>
    <definedName name="tab092003_4">0</definedName>
    <definedName name="tab092003_40">0</definedName>
    <definedName name="tab092003_5">0</definedName>
    <definedName name="tab092003_6">0</definedName>
    <definedName name="tab092003_7">0</definedName>
    <definedName name="tab092003_8">0</definedName>
    <definedName name="tab092003_9">0</definedName>
    <definedName name="tabder">#REF!</definedName>
    <definedName name="TABELA">'[1]CUSTO HORÁRIO'!$Y$10:$AC$128</definedName>
    <definedName name="tabela_1">0</definedName>
    <definedName name="tabela_10">0</definedName>
    <definedName name="tabela_11">0</definedName>
    <definedName name="tabela_12">0</definedName>
    <definedName name="tabela_13">0</definedName>
    <definedName name="tabela_14">0</definedName>
    <definedName name="tabela_15">0</definedName>
    <definedName name="tabela_16">0</definedName>
    <definedName name="tabela_17">0</definedName>
    <definedName name="tabela_18">0</definedName>
    <definedName name="tabela_19">0</definedName>
    <definedName name="tabela_2">0</definedName>
    <definedName name="tabela_20">0</definedName>
    <definedName name="tabela_21">0</definedName>
    <definedName name="tabela_22">0</definedName>
    <definedName name="tabela_23">0</definedName>
    <definedName name="tabela_24">0</definedName>
    <definedName name="tabela_25">0</definedName>
    <definedName name="tabela_26">0</definedName>
    <definedName name="tabela_27">0</definedName>
    <definedName name="tabela_28">0</definedName>
    <definedName name="tabela_29">0</definedName>
    <definedName name="tabela_3">0</definedName>
    <definedName name="tabela_30">0</definedName>
    <definedName name="tabela_31">0</definedName>
    <definedName name="tabela_32">0</definedName>
    <definedName name="tabela_33">0</definedName>
    <definedName name="tabela_34">0</definedName>
    <definedName name="tabela_35">0</definedName>
    <definedName name="tabela_36">0</definedName>
    <definedName name="tabela_37">0</definedName>
    <definedName name="tabela_38">0</definedName>
    <definedName name="tabela_39">0</definedName>
    <definedName name="tabela_4">0</definedName>
    <definedName name="tabela_40">0</definedName>
    <definedName name="tabela_5">0</definedName>
    <definedName name="tabela_6">0</definedName>
    <definedName name="tabela_7">0</definedName>
    <definedName name="tabela_8">0</definedName>
    <definedName name="tabela_9">0</definedName>
    <definedName name="tabela_de_mão_de_obra">'[1]Mão de obra'!$A$2:$C$16</definedName>
    <definedName name="tabela_de_materiais">[1]Material!$A$1:$D$188</definedName>
    <definedName name="tabelaPMF">"$#REF!.$L$9:$S$702"</definedName>
    <definedName name="tabelaPMF_1">0</definedName>
    <definedName name="tabelaPMF_10">0</definedName>
    <definedName name="tabelaPMF_11">0</definedName>
    <definedName name="tabelaPMF_12">0</definedName>
    <definedName name="tabelaPMF_13">0</definedName>
    <definedName name="tabelaPMF_14">0</definedName>
    <definedName name="tabelaPMF_15">0</definedName>
    <definedName name="tabelaPMF_16">0</definedName>
    <definedName name="tabelaPMF_17">0</definedName>
    <definedName name="tabelaPMF_18">0</definedName>
    <definedName name="tabelaPMF_19">0</definedName>
    <definedName name="tabelaPMF_2">0</definedName>
    <definedName name="tabelaPMF_20">0</definedName>
    <definedName name="tabelaPMF_21">0</definedName>
    <definedName name="tabelaPMF_22">0</definedName>
    <definedName name="tabelaPMF_23">0</definedName>
    <definedName name="tabelaPMF_24">0</definedName>
    <definedName name="tabelaPMF_25">0</definedName>
    <definedName name="tabelaPMF_26">0</definedName>
    <definedName name="tabelaPMF_27">0</definedName>
    <definedName name="tabelaPMF_28">0</definedName>
    <definedName name="tabelaPMF_29">0</definedName>
    <definedName name="tabelaPMF_3">0</definedName>
    <definedName name="tabelaPMF_30">0</definedName>
    <definedName name="tabelaPMF_31">0</definedName>
    <definedName name="tabelaPMF_32">0</definedName>
    <definedName name="tabelaPMF_33">0</definedName>
    <definedName name="tabelaPMF_34">0</definedName>
    <definedName name="tabelaPMF_35">0</definedName>
    <definedName name="tabelaPMF_36">0</definedName>
    <definedName name="tabelaPMF_37">0</definedName>
    <definedName name="tabelaPMF_38">0</definedName>
    <definedName name="tabelaPMF_39">0</definedName>
    <definedName name="tabelaPMF_4">0</definedName>
    <definedName name="tabelaPMF_40">0</definedName>
    <definedName name="tabelaPMF_5">0</definedName>
    <definedName name="tabelaPMF_6">0</definedName>
    <definedName name="tabelaPMF_7">0</definedName>
    <definedName name="tabelaPMF_8">0</definedName>
    <definedName name="tabelaPMF_9">0</definedName>
    <definedName name="taxa_cap">'[1]#REF'!$Y$6</definedName>
    <definedName name="terra">'[1]#REF'!$H$20</definedName>
    <definedName name="TESTE" hidden="1">[1]MEMÓRIA!#REF!</definedName>
    <definedName name="Tipo_Casa">[20]Atual!$D$96:$F$96</definedName>
    <definedName name="Tipo_Veículo">[20]Atual!$G$96:$J$96</definedName>
    <definedName name="_xlnm.Print_Titles" localSheetId="28">CRONOGRAMA!$A:$C</definedName>
    <definedName name="tm">#REF!</definedName>
    <definedName name="tmat">[1]PLANILHA!#REF!</definedName>
    <definedName name="TOTA">#REF!</definedName>
    <definedName name="total">#REF!</definedName>
    <definedName name="TotalItemOrçam">#REF!</definedName>
    <definedName name="TotalParcial">#REF!</definedName>
    <definedName name="TOTB">#REF!</definedName>
    <definedName name="TOTC">#REF!</definedName>
    <definedName name="TOTD">#REF!</definedName>
    <definedName name="TOTE">#REF!</definedName>
    <definedName name="TOTF">#REF!</definedName>
    <definedName name="TOTG">#REF!</definedName>
    <definedName name="TOTH">#REF!</definedName>
    <definedName name="TOTI">#REF!</definedName>
    <definedName name="TOTJ">#REF!</definedName>
    <definedName name="TOTK">#REF!</definedName>
    <definedName name="TOTL">#REF!</definedName>
    <definedName name="TOTM">#REF!</definedName>
    <definedName name="TOTN">#REF!</definedName>
    <definedName name="TOTP">#REF!</definedName>
    <definedName name="TOTQ">#REF!</definedName>
    <definedName name="TOTRES">#REF!</definedName>
    <definedName name="TRSC">#REF!</definedName>
    <definedName name="ts">[1]PLANILHA!#REF!</definedName>
    <definedName name="TT">#REF!</definedName>
    <definedName name="ttra">[1]PLANILHA!#REF!</definedName>
    <definedName name="update_high">#REF!</definedName>
    <definedName name="update_low">#REF!</definedName>
    <definedName name="V">[1]PLANILHA!#REF!</definedName>
    <definedName name="VALOR">'[11]4-270.000 MÃO DE OBRA'!$H$8:$H$343</definedName>
    <definedName name="Valor_Aquisição">#REF!</definedName>
    <definedName name="Valor_Diesel">#REF!</definedName>
    <definedName name="Valor_Residual">#REF!</definedName>
    <definedName name="Vida_Útil">#REF!</definedName>
    <definedName name="VOL_MASSA">'[1]#REF'!$V$39</definedName>
    <definedName name="wewqw">#REF!</definedName>
    <definedName name="wrn.Relatório._.01." localSheetId="4" hidden="1">{#N/A,#N/A,TRUE,"Resumo de Preços"}</definedName>
    <definedName name="wrn.Relatório._.01." hidden="1">{#N/A,#N/A,TRUE,"Resumo de Preços"}</definedName>
    <definedName name="wrn.Relatório.1_.01." localSheetId="4" hidden="1">{#N/A,#N/A,TRUE,"Resumo de Preços"}</definedName>
    <definedName name="wrn.Relatório.1_.01." hidden="1">{#N/A,#N/A,TRUE,"Resumo de Preços"}</definedName>
    <definedName name="WRN.RELATORIO.2_01." localSheetId="4" hidden="1">{#N/A,#N/A,TRUE,"Resumo de Preços"}</definedName>
    <definedName name="WRN.RELATORIO.2_01." hidden="1">{#N/A,#N/A,TRUE,"Resumo de Preços"}</definedName>
    <definedName name="WW">[1]PLANILHA!#REF!</definedName>
    <definedName name="www">#REF!</definedName>
    <definedName name="wwww">'[1]#REF'!#REF!</definedName>
    <definedName name="xapagar1">'[12]13.Comp.(Cad)'!$B$3</definedName>
    <definedName name="xapagar8">'[12]13.Comp.(Cad)'!$B$9</definedName>
    <definedName name="xApagar9">'[12]13.Comp.(Cad)'!$B$8</definedName>
    <definedName name="XapagarCatServ">'[8]13.Comp.(Cad)'!$B$8</definedName>
    <definedName name="XApagarNomeServ">'[8]13.Comp.(Cad)'!$B$3</definedName>
    <definedName name="XapagarUnidServ">'[8]13.Comp.(Cad)'!$B$9</definedName>
    <definedName name="xx">#REF!</definedName>
    <definedName name="xxx">#REF!</definedName>
    <definedName name="zsv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43" l="1"/>
  <c r="G14" i="11"/>
  <c r="G17" i="17"/>
  <c r="G16" i="18"/>
  <c r="F22" i="57"/>
  <c r="F22" i="56"/>
  <c r="G39" i="12"/>
  <c r="G27" i="12"/>
  <c r="G14" i="31"/>
  <c r="G13" i="15"/>
  <c r="E29" i="58"/>
  <c r="D29" i="58"/>
  <c r="E20" i="58"/>
  <c r="D20" i="58"/>
  <c r="E15" i="58"/>
  <c r="D15" i="58"/>
  <c r="G25" i="53"/>
  <c r="G24" i="53" s="1"/>
  <c r="H15" i="35"/>
  <c r="H16" i="35"/>
  <c r="H15" i="34"/>
  <c r="H14" i="34" s="1"/>
  <c r="H16" i="33"/>
  <c r="H15" i="33" s="1"/>
  <c r="H18" i="32"/>
  <c r="H17" i="32" s="1"/>
  <c r="H20" i="29"/>
  <c r="H19" i="29" s="1"/>
  <c r="H15" i="52"/>
  <c r="H16" i="52"/>
  <c r="H22" i="26"/>
  <c r="H21" i="26" s="1"/>
  <c r="H16" i="12"/>
  <c r="H18" i="2"/>
  <c r="E15" i="45"/>
  <c r="G8" i="43"/>
  <c r="F8" i="43"/>
  <c r="G6" i="48"/>
  <c r="T5" i="49"/>
  <c r="T6" i="49"/>
  <c r="T7" i="49"/>
  <c r="T8" i="49"/>
  <c r="T9" i="49"/>
  <c r="T10" i="49"/>
  <c r="T11" i="49"/>
  <c r="T12" i="49"/>
  <c r="T13" i="49"/>
  <c r="T14" i="49"/>
  <c r="T15" i="49"/>
  <c r="T16" i="49"/>
  <c r="T17" i="49"/>
  <c r="T18" i="49"/>
  <c r="T19" i="49"/>
  <c r="T20" i="49"/>
  <c r="T21" i="49"/>
  <c r="P7" i="49"/>
  <c r="P8" i="49"/>
  <c r="P9" i="49"/>
  <c r="P10" i="49"/>
  <c r="P11" i="49"/>
  <c r="P12" i="49"/>
  <c r="P13" i="49"/>
  <c r="P14" i="49"/>
  <c r="P15" i="49"/>
  <c r="P16" i="49"/>
  <c r="P17" i="49"/>
  <c r="P18" i="49"/>
  <c r="P19" i="49"/>
  <c r="P20" i="49"/>
  <c r="P21" i="49"/>
  <c r="P5" i="49"/>
  <c r="P6" i="49"/>
  <c r="P4" i="49"/>
  <c r="O21" i="49"/>
  <c r="O20" i="49"/>
  <c r="O17" i="49"/>
  <c r="O18" i="49"/>
  <c r="O19" i="49"/>
  <c r="O15" i="49"/>
  <c r="O16" i="49"/>
  <c r="O10" i="49"/>
  <c r="O11" i="49"/>
  <c r="O12" i="49"/>
  <c r="O13" i="49"/>
  <c r="O14" i="49"/>
  <c r="O7" i="49"/>
  <c r="O8" i="49"/>
  <c r="O9" i="49"/>
  <c r="O5" i="49"/>
  <c r="O6" i="49"/>
  <c r="O4" i="49"/>
  <c r="N5" i="49"/>
  <c r="N6" i="49"/>
  <c r="N7" i="49"/>
  <c r="N8" i="49"/>
  <c r="N9" i="49"/>
  <c r="N10" i="49"/>
  <c r="N11" i="49"/>
  <c r="N12" i="49"/>
  <c r="N13" i="49"/>
  <c r="N14" i="49"/>
  <c r="N15" i="49"/>
  <c r="N16" i="49"/>
  <c r="N17" i="49"/>
  <c r="N18" i="49"/>
  <c r="N19" i="49"/>
  <c r="N20" i="49"/>
  <c r="N21" i="49"/>
  <c r="M5" i="49"/>
  <c r="M6" i="49"/>
  <c r="M7" i="49"/>
  <c r="M8" i="49"/>
  <c r="M9" i="49"/>
  <c r="M10" i="49"/>
  <c r="M11" i="49"/>
  <c r="M12" i="49"/>
  <c r="M13" i="49"/>
  <c r="M14" i="49"/>
  <c r="M15" i="49"/>
  <c r="M16" i="49"/>
  <c r="M17" i="49"/>
  <c r="M18" i="49"/>
  <c r="M19" i="49"/>
  <c r="M20" i="49"/>
  <c r="M21" i="49"/>
  <c r="L5" i="49"/>
  <c r="L6" i="49"/>
  <c r="L7" i="49"/>
  <c r="L8" i="49"/>
  <c r="L9" i="49"/>
  <c r="L10" i="49"/>
  <c r="L11" i="49"/>
  <c r="L12" i="49"/>
  <c r="L13" i="49"/>
  <c r="L14" i="49"/>
  <c r="L15" i="49"/>
  <c r="L16" i="49"/>
  <c r="L17" i="49"/>
  <c r="L18" i="49"/>
  <c r="L19" i="49"/>
  <c r="L20" i="49"/>
  <c r="L21" i="49"/>
  <c r="K5" i="49"/>
  <c r="K6" i="49"/>
  <c r="K7" i="49"/>
  <c r="K8" i="49"/>
  <c r="K9" i="49"/>
  <c r="K10" i="49"/>
  <c r="K11" i="49"/>
  <c r="K12" i="49"/>
  <c r="K13" i="49"/>
  <c r="K14" i="49"/>
  <c r="K15" i="49"/>
  <c r="K16" i="49"/>
  <c r="K17" i="49"/>
  <c r="K18" i="49"/>
  <c r="K19" i="49"/>
  <c r="K20" i="49"/>
  <c r="K21" i="49"/>
  <c r="J5" i="49"/>
  <c r="J6" i="49"/>
  <c r="J7" i="49"/>
  <c r="J8" i="49"/>
  <c r="J9" i="49"/>
  <c r="J10" i="49"/>
  <c r="J11" i="49"/>
  <c r="J12" i="49"/>
  <c r="J13" i="49"/>
  <c r="J14" i="49"/>
  <c r="J15" i="49"/>
  <c r="J16" i="49"/>
  <c r="J17" i="49"/>
  <c r="J18" i="49"/>
  <c r="J19" i="49"/>
  <c r="J20" i="49"/>
  <c r="J21" i="49"/>
  <c r="I5" i="49"/>
  <c r="I6" i="49"/>
  <c r="I7" i="49"/>
  <c r="I8" i="49"/>
  <c r="I9" i="49"/>
  <c r="I10" i="49"/>
  <c r="I11" i="49"/>
  <c r="I12" i="49"/>
  <c r="I13" i="49"/>
  <c r="I14" i="49"/>
  <c r="I15" i="49"/>
  <c r="I16" i="49"/>
  <c r="I17" i="49"/>
  <c r="I18" i="49"/>
  <c r="I19" i="49"/>
  <c r="I20" i="49"/>
  <c r="I21" i="49"/>
  <c r="H5" i="49"/>
  <c r="H6" i="49"/>
  <c r="H7" i="49"/>
  <c r="H8" i="49"/>
  <c r="H9" i="49"/>
  <c r="H10" i="49"/>
  <c r="H11" i="49"/>
  <c r="H12" i="49"/>
  <c r="H13" i="49"/>
  <c r="H14" i="49"/>
  <c r="H15" i="49"/>
  <c r="H16" i="49"/>
  <c r="H17" i="49"/>
  <c r="H18" i="49"/>
  <c r="H19" i="49"/>
  <c r="H20" i="49"/>
  <c r="H21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F5" i="49"/>
  <c r="F6" i="49"/>
  <c r="F7" i="49"/>
  <c r="F8" i="49"/>
  <c r="F9" i="49"/>
  <c r="F10" i="49"/>
  <c r="F11" i="49"/>
  <c r="F12" i="49"/>
  <c r="F13" i="49"/>
  <c r="F14" i="49"/>
  <c r="F15" i="49"/>
  <c r="F16" i="49"/>
  <c r="F17" i="49"/>
  <c r="F18" i="49"/>
  <c r="F19" i="49"/>
  <c r="F20" i="49"/>
  <c r="F21" i="49"/>
  <c r="E5" i="49"/>
  <c r="E6" i="49"/>
  <c r="E7" i="49"/>
  <c r="E8" i="49"/>
  <c r="E9" i="49"/>
  <c r="E10" i="49"/>
  <c r="E11" i="49"/>
  <c r="E12" i="49"/>
  <c r="E13" i="49"/>
  <c r="E14" i="49"/>
  <c r="E15" i="49"/>
  <c r="E16" i="49"/>
  <c r="E17" i="49"/>
  <c r="E18" i="49"/>
  <c r="E19" i="49"/>
  <c r="E20" i="49"/>
  <c r="E21" i="49"/>
  <c r="D5" i="49"/>
  <c r="D6" i="49"/>
  <c r="D7" i="49"/>
  <c r="D8" i="49"/>
  <c r="D9" i="49"/>
  <c r="D10" i="49"/>
  <c r="D11" i="49"/>
  <c r="D12" i="49"/>
  <c r="D13" i="49"/>
  <c r="D14" i="49"/>
  <c r="D15" i="49"/>
  <c r="D16" i="49"/>
  <c r="D17" i="49"/>
  <c r="D18" i="49"/>
  <c r="D19" i="49"/>
  <c r="D20" i="49"/>
  <c r="D21" i="49"/>
  <c r="C5" i="49"/>
  <c r="C6" i="49"/>
  <c r="C7" i="49"/>
  <c r="C8" i="49"/>
  <c r="C9" i="49"/>
  <c r="C10" i="49"/>
  <c r="C11" i="49"/>
  <c r="C12" i="49"/>
  <c r="C13" i="49"/>
  <c r="C14" i="49"/>
  <c r="C15" i="49"/>
  <c r="C16" i="49"/>
  <c r="C17" i="49"/>
  <c r="C18" i="49"/>
  <c r="C19" i="49"/>
  <c r="C20" i="49"/>
  <c r="C21" i="49"/>
  <c r="B5" i="49"/>
  <c r="B6" i="49"/>
  <c r="B7" i="49"/>
  <c r="B8" i="49"/>
  <c r="B9" i="49"/>
  <c r="B10" i="49"/>
  <c r="B11" i="49"/>
  <c r="B12" i="49"/>
  <c r="B13" i="49"/>
  <c r="B14" i="49"/>
  <c r="B15" i="49"/>
  <c r="B16" i="49"/>
  <c r="B17" i="49"/>
  <c r="B18" i="49"/>
  <c r="B19" i="49"/>
  <c r="B20" i="49"/>
  <c r="B21" i="49"/>
  <c r="B4" i="49"/>
  <c r="E60" i="12"/>
  <c r="K8" i="53"/>
  <c r="I21" i="27"/>
  <c r="K21" i="27" s="1"/>
  <c r="I22" i="27"/>
  <c r="J22" i="27" s="1"/>
  <c r="I23" i="27"/>
  <c r="J23" i="27" s="1"/>
  <c r="H7" i="53"/>
  <c r="I7" i="53" s="1"/>
  <c r="I12" i="12"/>
  <c r="J12" i="12" s="1"/>
  <c r="I13" i="12"/>
  <c r="J13" i="12" s="1"/>
  <c r="I14" i="12"/>
  <c r="J14" i="12" s="1"/>
  <c r="I15" i="12"/>
  <c r="I16" i="12"/>
  <c r="I17" i="12"/>
  <c r="I18" i="12"/>
  <c r="I19" i="12"/>
  <c r="J19" i="12" s="1"/>
  <c r="I20" i="12"/>
  <c r="J20" i="12" s="1"/>
  <c r="I21" i="12"/>
  <c r="J21" i="12" s="1"/>
  <c r="I22" i="12"/>
  <c r="J22" i="12" s="1"/>
  <c r="I23" i="12"/>
  <c r="J23" i="12" s="1"/>
  <c r="I24" i="12"/>
  <c r="J24" i="12" s="1"/>
  <c r="I25" i="12"/>
  <c r="J25" i="12" s="1"/>
  <c r="I26" i="12"/>
  <c r="J26" i="12" s="1"/>
  <c r="I27" i="12"/>
  <c r="J27" i="12" s="1"/>
  <c r="I28" i="12"/>
  <c r="J28" i="12" s="1"/>
  <c r="I29" i="12"/>
  <c r="J29" i="12" s="1"/>
  <c r="I30" i="12"/>
  <c r="J30" i="12" s="1"/>
  <c r="I31" i="12"/>
  <c r="J31" i="12" s="1"/>
  <c r="I32" i="12"/>
  <c r="J32" i="12" s="1"/>
  <c r="I33" i="12"/>
  <c r="J33" i="12" s="1"/>
  <c r="I34" i="12"/>
  <c r="J34" i="12" s="1"/>
  <c r="I35" i="12"/>
  <c r="J35" i="12" s="1"/>
  <c r="I36" i="12"/>
  <c r="J36" i="12" s="1"/>
  <c r="I37" i="12"/>
  <c r="J37" i="12" s="1"/>
  <c r="I38" i="12"/>
  <c r="J38" i="12" s="1"/>
  <c r="I39" i="12"/>
  <c r="J39" i="12" s="1"/>
  <c r="I40" i="12"/>
  <c r="J40" i="12" s="1"/>
  <c r="I41" i="12"/>
  <c r="J41" i="12" s="1"/>
  <c r="I42" i="12"/>
  <c r="J42" i="12" s="1"/>
  <c r="I43" i="12"/>
  <c r="J43" i="12" s="1"/>
  <c r="I44" i="12"/>
  <c r="J44" i="12" s="1"/>
  <c r="I45" i="12"/>
  <c r="J45" i="12" s="1"/>
  <c r="I46" i="12"/>
  <c r="J46" i="12" s="1"/>
  <c r="I47" i="12"/>
  <c r="J47" i="12" s="1"/>
  <c r="I48" i="12"/>
  <c r="J48" i="12" s="1"/>
  <c r="I49" i="12"/>
  <c r="J49" i="12" s="1"/>
  <c r="I50" i="12"/>
  <c r="J50" i="12" s="1"/>
  <c r="I51" i="12"/>
  <c r="J51" i="12" s="1"/>
  <c r="I52" i="12"/>
  <c r="J52" i="12" s="1"/>
  <c r="I53" i="12"/>
  <c r="J53" i="12" s="1"/>
  <c r="I54" i="12"/>
  <c r="J54" i="12" s="1"/>
  <c r="I55" i="12"/>
  <c r="J55" i="12" s="1"/>
  <c r="I56" i="12"/>
  <c r="J56" i="12" s="1"/>
  <c r="I57" i="12"/>
  <c r="J57" i="12" s="1"/>
  <c r="I58" i="12"/>
  <c r="J58" i="12" s="1"/>
  <c r="I59" i="12"/>
  <c r="J59" i="12" s="1"/>
  <c r="I60" i="12"/>
  <c r="J60" i="12" s="1"/>
  <c r="I61" i="12"/>
  <c r="J61" i="12" s="1"/>
  <c r="I62" i="12"/>
  <c r="J62" i="12" s="1"/>
  <c r="I63" i="12"/>
  <c r="J63" i="12" s="1"/>
  <c r="I64" i="12"/>
  <c r="J64" i="12" s="1"/>
  <c r="I65" i="12"/>
  <c r="J65" i="12" s="1"/>
  <c r="I66" i="12"/>
  <c r="J66" i="12" s="1"/>
  <c r="I67" i="12"/>
  <c r="J67" i="12" s="1"/>
  <c r="I68" i="12"/>
  <c r="J68" i="12" s="1"/>
  <c r="I69" i="12"/>
  <c r="J69" i="12" s="1"/>
  <c r="I70" i="12"/>
  <c r="J70" i="12" s="1"/>
  <c r="I71" i="12"/>
  <c r="J71" i="12" s="1"/>
  <c r="I72" i="12"/>
  <c r="J72" i="12" s="1"/>
  <c r="I73" i="12"/>
  <c r="J73" i="12" s="1"/>
  <c r="I74" i="12"/>
  <c r="J74" i="12" s="1"/>
  <c r="I75" i="12"/>
  <c r="J75" i="12" s="1"/>
  <c r="I76" i="12"/>
  <c r="J76" i="12" s="1"/>
  <c r="I77" i="12"/>
  <c r="J77" i="12" s="1"/>
  <c r="I78" i="12"/>
  <c r="J78" i="12" s="1"/>
  <c r="I79" i="12"/>
  <c r="J79" i="12" s="1"/>
  <c r="I80" i="12"/>
  <c r="J80" i="12" s="1"/>
  <c r="I81" i="12"/>
  <c r="J81" i="12" s="1"/>
  <c r="J15" i="12"/>
  <c r="J16" i="12"/>
  <c r="J17" i="12"/>
  <c r="J18" i="12"/>
  <c r="I9" i="27"/>
  <c r="J9" i="27" s="1"/>
  <c r="I10" i="27"/>
  <c r="J10" i="27" s="1"/>
  <c r="I11" i="27"/>
  <c r="K11" i="27" s="1"/>
  <c r="I12" i="27"/>
  <c r="K12" i="27" s="1"/>
  <c r="I13" i="27"/>
  <c r="K13" i="27" s="1"/>
  <c r="L13" i="27" s="1"/>
  <c r="I14" i="27"/>
  <c r="K14" i="27" s="1"/>
  <c r="I15" i="27"/>
  <c r="K15" i="27" s="1"/>
  <c r="L15" i="27" s="1"/>
  <c r="I16" i="27"/>
  <c r="K16" i="27" s="1"/>
  <c r="I17" i="27"/>
  <c r="J17" i="27" s="1"/>
  <c r="I18" i="27"/>
  <c r="J18" i="27" s="1"/>
  <c r="I19" i="27"/>
  <c r="K19" i="27" s="1"/>
  <c r="I20" i="27"/>
  <c r="K20" i="27" s="1"/>
  <c r="I9" i="52"/>
  <c r="K9" i="52" s="1"/>
  <c r="I10" i="52"/>
  <c r="K10" i="52" s="1"/>
  <c r="L10" i="52" s="1"/>
  <c r="I11" i="52"/>
  <c r="J11" i="52" s="1"/>
  <c r="I12" i="52"/>
  <c r="J12" i="52" s="1"/>
  <c r="I13" i="52"/>
  <c r="J13" i="52" s="1"/>
  <c r="I14" i="52"/>
  <c r="J14" i="52" s="1"/>
  <c r="I15" i="52"/>
  <c r="J15" i="52" s="1"/>
  <c r="I16" i="52"/>
  <c r="J16" i="52" s="1"/>
  <c r="I17" i="52"/>
  <c r="J17" i="52" s="1"/>
  <c r="I18" i="52"/>
  <c r="J18" i="52" s="1"/>
  <c r="I19" i="52"/>
  <c r="J19" i="52" s="1"/>
  <c r="I20" i="52"/>
  <c r="J20" i="52" s="1"/>
  <c r="I9" i="29"/>
  <c r="K9" i="29" s="1"/>
  <c r="I10" i="29"/>
  <c r="K10" i="29" s="1"/>
  <c r="I11" i="29"/>
  <c r="K11" i="29" s="1"/>
  <c r="I12" i="29"/>
  <c r="K12" i="29" s="1"/>
  <c r="I13" i="29"/>
  <c r="K13" i="29" s="1"/>
  <c r="L13" i="29" s="1"/>
  <c r="I14" i="29"/>
  <c r="K14" i="29" s="1"/>
  <c r="I15" i="29"/>
  <c r="K15" i="29" s="1"/>
  <c r="L15" i="29" s="1"/>
  <c r="I16" i="29"/>
  <c r="J16" i="29" s="1"/>
  <c r="I17" i="29"/>
  <c r="K17" i="29" s="1"/>
  <c r="I18" i="29"/>
  <c r="J18" i="29" s="1"/>
  <c r="I19" i="29"/>
  <c r="J19" i="29" s="1"/>
  <c r="I20" i="29"/>
  <c r="J20" i="29" s="1"/>
  <c r="I9" i="30"/>
  <c r="J9" i="30" s="1"/>
  <c r="I10" i="30"/>
  <c r="J10" i="30" s="1"/>
  <c r="I11" i="30"/>
  <c r="J11" i="30" s="1"/>
  <c r="I12" i="30"/>
  <c r="J12" i="30" s="1"/>
  <c r="I13" i="30"/>
  <c r="J13" i="30" s="1"/>
  <c r="I14" i="30"/>
  <c r="J14" i="30" s="1"/>
  <c r="I15" i="30"/>
  <c r="J15" i="30" s="1"/>
  <c r="I16" i="30"/>
  <c r="J16" i="30" s="1"/>
  <c r="I17" i="30"/>
  <c r="J17" i="30" s="1"/>
  <c r="I18" i="30"/>
  <c r="J18" i="30" s="1"/>
  <c r="I19" i="30"/>
  <c r="J19" i="30" s="1"/>
  <c r="I20" i="30"/>
  <c r="J20" i="30" s="1"/>
  <c r="I9" i="15"/>
  <c r="J9" i="15" s="1"/>
  <c r="I10" i="15"/>
  <c r="J10" i="15" s="1"/>
  <c r="I11" i="15"/>
  <c r="J11" i="15" s="1"/>
  <c r="I12" i="15"/>
  <c r="J12" i="15" s="1"/>
  <c r="I13" i="15"/>
  <c r="J13" i="15" s="1"/>
  <c r="I14" i="15"/>
  <c r="J14" i="15" s="1"/>
  <c r="I15" i="15"/>
  <c r="J15" i="15" s="1"/>
  <c r="I16" i="15"/>
  <c r="J16" i="15" s="1"/>
  <c r="I17" i="15"/>
  <c r="J17" i="15" s="1"/>
  <c r="I18" i="15"/>
  <c r="J18" i="15" s="1"/>
  <c r="I19" i="15"/>
  <c r="J19" i="15" s="1"/>
  <c r="I20" i="15"/>
  <c r="J20" i="15" s="1"/>
  <c r="I9" i="31"/>
  <c r="J9" i="31" s="1"/>
  <c r="I10" i="31"/>
  <c r="J10" i="31" s="1"/>
  <c r="I11" i="31"/>
  <c r="J11" i="31" s="1"/>
  <c r="I12" i="31"/>
  <c r="J12" i="31" s="1"/>
  <c r="I13" i="31"/>
  <c r="J13" i="31" s="1"/>
  <c r="I14" i="31"/>
  <c r="J14" i="31" s="1"/>
  <c r="I15" i="31"/>
  <c r="J15" i="31" s="1"/>
  <c r="I16" i="31"/>
  <c r="J16" i="31" s="1"/>
  <c r="I17" i="31"/>
  <c r="J17" i="31" s="1"/>
  <c r="I18" i="31"/>
  <c r="J18" i="31" s="1"/>
  <c r="I19" i="31"/>
  <c r="J19" i="31" s="1"/>
  <c r="I20" i="31"/>
  <c r="J20" i="31" s="1"/>
  <c r="I9" i="11"/>
  <c r="J9" i="11" s="1"/>
  <c r="I10" i="11"/>
  <c r="J10" i="11" s="1"/>
  <c r="I11" i="11"/>
  <c r="J11" i="11" s="1"/>
  <c r="I12" i="11"/>
  <c r="J12" i="11" s="1"/>
  <c r="I13" i="11"/>
  <c r="J13" i="11" s="1"/>
  <c r="I14" i="11"/>
  <c r="J14" i="11" s="1"/>
  <c r="I15" i="11"/>
  <c r="J15" i="11" s="1"/>
  <c r="I16" i="11"/>
  <c r="J16" i="11" s="1"/>
  <c r="I17" i="11"/>
  <c r="J17" i="11" s="1"/>
  <c r="I18" i="11"/>
  <c r="J18" i="11" s="1"/>
  <c r="I19" i="11"/>
  <c r="J19" i="11" s="1"/>
  <c r="I20" i="11"/>
  <c r="J20" i="11" s="1"/>
  <c r="I9" i="32"/>
  <c r="J9" i="32" s="1"/>
  <c r="I10" i="32"/>
  <c r="J10" i="32" s="1"/>
  <c r="I11" i="32"/>
  <c r="J11" i="32" s="1"/>
  <c r="I12" i="32"/>
  <c r="J12" i="32" s="1"/>
  <c r="I13" i="32"/>
  <c r="J13" i="32" s="1"/>
  <c r="I14" i="32"/>
  <c r="J14" i="32" s="1"/>
  <c r="I15" i="32"/>
  <c r="J15" i="32" s="1"/>
  <c r="I16" i="32"/>
  <c r="J16" i="32" s="1"/>
  <c r="I17" i="32"/>
  <c r="J17" i="32" s="1"/>
  <c r="I18" i="32"/>
  <c r="J18" i="32" s="1"/>
  <c r="I19" i="32"/>
  <c r="J19" i="32" s="1"/>
  <c r="I20" i="32"/>
  <c r="J20" i="32" s="1"/>
  <c r="I9" i="33"/>
  <c r="J9" i="33" s="1"/>
  <c r="I10" i="33"/>
  <c r="J10" i="33" s="1"/>
  <c r="I11" i="33"/>
  <c r="J11" i="33" s="1"/>
  <c r="I12" i="33"/>
  <c r="J12" i="33" s="1"/>
  <c r="I13" i="33"/>
  <c r="J13" i="33" s="1"/>
  <c r="I14" i="33"/>
  <c r="J14" i="33" s="1"/>
  <c r="I15" i="33"/>
  <c r="J15" i="33" s="1"/>
  <c r="I16" i="33"/>
  <c r="J16" i="33" s="1"/>
  <c r="I17" i="33"/>
  <c r="J17" i="33" s="1"/>
  <c r="I18" i="33"/>
  <c r="J18" i="33" s="1"/>
  <c r="I19" i="33"/>
  <c r="J19" i="33" s="1"/>
  <c r="I20" i="33"/>
  <c r="J20" i="33" s="1"/>
  <c r="I9" i="34"/>
  <c r="J9" i="34" s="1"/>
  <c r="I10" i="34"/>
  <c r="J10" i="34" s="1"/>
  <c r="I11" i="34"/>
  <c r="J11" i="34" s="1"/>
  <c r="I12" i="34"/>
  <c r="J12" i="34" s="1"/>
  <c r="I13" i="34"/>
  <c r="J13" i="34" s="1"/>
  <c r="I14" i="34"/>
  <c r="J14" i="34" s="1"/>
  <c r="I15" i="34"/>
  <c r="J15" i="34" s="1"/>
  <c r="I16" i="34"/>
  <c r="J16" i="34" s="1"/>
  <c r="I17" i="34"/>
  <c r="J17" i="34" s="1"/>
  <c r="I18" i="34"/>
  <c r="J18" i="34" s="1"/>
  <c r="I19" i="34"/>
  <c r="J19" i="34" s="1"/>
  <c r="I20" i="34"/>
  <c r="J20" i="34" s="1"/>
  <c r="I9" i="35"/>
  <c r="J9" i="35" s="1"/>
  <c r="I10" i="35"/>
  <c r="J10" i="35" s="1"/>
  <c r="I11" i="35"/>
  <c r="J11" i="35" s="1"/>
  <c r="I12" i="35"/>
  <c r="J12" i="35" s="1"/>
  <c r="I13" i="35"/>
  <c r="J13" i="35" s="1"/>
  <c r="I14" i="35"/>
  <c r="J14" i="35" s="1"/>
  <c r="I15" i="35"/>
  <c r="J15" i="35" s="1"/>
  <c r="I16" i="35"/>
  <c r="J16" i="35" s="1"/>
  <c r="I17" i="35"/>
  <c r="J17" i="35" s="1"/>
  <c r="I18" i="35"/>
  <c r="J18" i="35" s="1"/>
  <c r="I19" i="35"/>
  <c r="J19" i="35" s="1"/>
  <c r="I20" i="35"/>
  <c r="J20" i="35" s="1"/>
  <c r="I9" i="12"/>
  <c r="J9" i="12" s="1"/>
  <c r="I10" i="12"/>
  <c r="J10" i="12" s="1"/>
  <c r="I11" i="12"/>
  <c r="J11" i="12" s="1"/>
  <c r="I9" i="43"/>
  <c r="J9" i="43" s="1"/>
  <c r="I10" i="43"/>
  <c r="J10" i="43" s="1"/>
  <c r="I11" i="43"/>
  <c r="J11" i="43" s="1"/>
  <c r="I12" i="43"/>
  <c r="J12" i="43" s="1"/>
  <c r="I13" i="43"/>
  <c r="J13" i="43" s="1"/>
  <c r="I14" i="43"/>
  <c r="J14" i="43" s="1"/>
  <c r="I15" i="43"/>
  <c r="J15" i="43" s="1"/>
  <c r="I16" i="43"/>
  <c r="J16" i="43" s="1"/>
  <c r="I17" i="43"/>
  <c r="J17" i="43" s="1"/>
  <c r="I18" i="43"/>
  <c r="J18" i="43" s="1"/>
  <c r="I19" i="43"/>
  <c r="J19" i="43" s="1"/>
  <c r="I20" i="43"/>
  <c r="J20" i="43" s="1"/>
  <c r="I9" i="53"/>
  <c r="J9" i="53" s="1"/>
  <c r="I10" i="53"/>
  <c r="J10" i="53" s="1"/>
  <c r="I11" i="53"/>
  <c r="J11" i="53" s="1"/>
  <c r="I12" i="53"/>
  <c r="J12" i="53" s="1"/>
  <c r="I13" i="53"/>
  <c r="J13" i="53" s="1"/>
  <c r="I14" i="53"/>
  <c r="J14" i="53" s="1"/>
  <c r="I15" i="53"/>
  <c r="J15" i="53" s="1"/>
  <c r="I16" i="53"/>
  <c r="J16" i="53" s="1"/>
  <c r="I17" i="53"/>
  <c r="J17" i="53" s="1"/>
  <c r="I18" i="53"/>
  <c r="J18" i="53" s="1"/>
  <c r="I19" i="53"/>
  <c r="J19" i="53" s="1"/>
  <c r="I20" i="53"/>
  <c r="J20" i="53" s="1"/>
  <c r="I9" i="56"/>
  <c r="J9" i="56" s="1"/>
  <c r="I10" i="56"/>
  <c r="J10" i="56" s="1"/>
  <c r="I11" i="56"/>
  <c r="J11" i="56" s="1"/>
  <c r="I12" i="56"/>
  <c r="J12" i="56" s="1"/>
  <c r="I13" i="56"/>
  <c r="J13" i="56" s="1"/>
  <c r="I14" i="56"/>
  <c r="J14" i="56" s="1"/>
  <c r="I15" i="56"/>
  <c r="J15" i="56" s="1"/>
  <c r="I16" i="56"/>
  <c r="J16" i="56" s="1"/>
  <c r="I17" i="56"/>
  <c r="J17" i="56" s="1"/>
  <c r="I18" i="56"/>
  <c r="J18" i="56" s="1"/>
  <c r="I19" i="56"/>
  <c r="J19" i="56" s="1"/>
  <c r="I20" i="56"/>
  <c r="J20" i="56" s="1"/>
  <c r="I9" i="57"/>
  <c r="J9" i="57" s="1"/>
  <c r="I10" i="57"/>
  <c r="J10" i="57" s="1"/>
  <c r="I11" i="57"/>
  <c r="J11" i="57" s="1"/>
  <c r="I12" i="57"/>
  <c r="J12" i="57" s="1"/>
  <c r="I13" i="57"/>
  <c r="J13" i="57" s="1"/>
  <c r="I14" i="57"/>
  <c r="J14" i="57" s="1"/>
  <c r="I15" i="57"/>
  <c r="J15" i="57" s="1"/>
  <c r="I16" i="57"/>
  <c r="J16" i="57" s="1"/>
  <c r="I17" i="57"/>
  <c r="J17" i="57" s="1"/>
  <c r="I18" i="57"/>
  <c r="J18" i="57" s="1"/>
  <c r="I19" i="57"/>
  <c r="J19" i="57" s="1"/>
  <c r="I20" i="57"/>
  <c r="J20" i="57" s="1"/>
  <c r="I9" i="18"/>
  <c r="J9" i="18" s="1"/>
  <c r="I10" i="18"/>
  <c r="J10" i="18" s="1"/>
  <c r="I11" i="18"/>
  <c r="J11" i="18" s="1"/>
  <c r="I12" i="18"/>
  <c r="J12" i="18" s="1"/>
  <c r="I13" i="18"/>
  <c r="J13" i="18" s="1"/>
  <c r="I14" i="18"/>
  <c r="J14" i="18" s="1"/>
  <c r="I15" i="18"/>
  <c r="J15" i="18" s="1"/>
  <c r="I16" i="18"/>
  <c r="J16" i="18" s="1"/>
  <c r="I17" i="18"/>
  <c r="J17" i="18" s="1"/>
  <c r="I18" i="18"/>
  <c r="J18" i="18" s="1"/>
  <c r="I19" i="18"/>
  <c r="J19" i="18" s="1"/>
  <c r="I20" i="18"/>
  <c r="J20" i="18" s="1"/>
  <c r="I9" i="17"/>
  <c r="J9" i="17" s="1"/>
  <c r="I10" i="17"/>
  <c r="J10" i="17" s="1"/>
  <c r="I11" i="17"/>
  <c r="J11" i="17" s="1"/>
  <c r="I12" i="17"/>
  <c r="J12" i="17" s="1"/>
  <c r="I13" i="17"/>
  <c r="J13" i="17" s="1"/>
  <c r="I14" i="17"/>
  <c r="J14" i="17" s="1"/>
  <c r="I15" i="17"/>
  <c r="J15" i="17" s="1"/>
  <c r="I16" i="17"/>
  <c r="J16" i="17" s="1"/>
  <c r="I17" i="17"/>
  <c r="J17" i="17" s="1"/>
  <c r="I18" i="17"/>
  <c r="J18" i="17" s="1"/>
  <c r="I19" i="17"/>
  <c r="J19" i="17" s="1"/>
  <c r="I20" i="17"/>
  <c r="J20" i="17" s="1"/>
  <c r="I9" i="26"/>
  <c r="K9" i="26" s="1"/>
  <c r="I10" i="26"/>
  <c r="J10" i="26" s="1"/>
  <c r="I11" i="26"/>
  <c r="K11" i="26" s="1"/>
  <c r="I12" i="26"/>
  <c r="J12" i="26" s="1"/>
  <c r="I13" i="26"/>
  <c r="J13" i="26" s="1"/>
  <c r="I14" i="26"/>
  <c r="J14" i="26" s="1"/>
  <c r="I15" i="26"/>
  <c r="K15" i="26" s="1"/>
  <c r="I16" i="26"/>
  <c r="K16" i="26" s="1"/>
  <c r="I17" i="26"/>
  <c r="J17" i="26" s="1"/>
  <c r="I18" i="26"/>
  <c r="J18" i="26" s="1"/>
  <c r="I19" i="26"/>
  <c r="J19" i="26" s="1"/>
  <c r="I20" i="26"/>
  <c r="J20" i="26" s="1"/>
  <c r="I8" i="27"/>
  <c r="K8" i="27" s="1"/>
  <c r="I8" i="52"/>
  <c r="J8" i="52" s="1"/>
  <c r="I8" i="29"/>
  <c r="K8" i="29" s="1"/>
  <c r="I8" i="30"/>
  <c r="J8" i="30" s="1"/>
  <c r="I8" i="15"/>
  <c r="K8" i="15" s="1"/>
  <c r="I8" i="31"/>
  <c r="J8" i="31" s="1"/>
  <c r="I8" i="11"/>
  <c r="K8" i="11" s="1"/>
  <c r="I8" i="32"/>
  <c r="K8" i="32" s="1"/>
  <c r="I8" i="33"/>
  <c r="J8" i="33" s="1"/>
  <c r="I8" i="34"/>
  <c r="J8" i="34" s="1"/>
  <c r="I8" i="35"/>
  <c r="K8" i="35" s="1"/>
  <c r="I8" i="12"/>
  <c r="K8" i="12" s="1"/>
  <c r="L8" i="12" s="1"/>
  <c r="I8" i="43"/>
  <c r="J8" i="43" s="1"/>
  <c r="I8" i="56"/>
  <c r="K8" i="56" s="1"/>
  <c r="L8" i="56" s="1"/>
  <c r="I8" i="57"/>
  <c r="K8" i="57" s="1"/>
  <c r="L8" i="57" s="1"/>
  <c r="I8" i="18"/>
  <c r="J8" i="18" s="1"/>
  <c r="I8" i="17"/>
  <c r="J8" i="17" s="1"/>
  <c r="I8" i="26"/>
  <c r="K8" i="26" s="1"/>
  <c r="I9" i="2"/>
  <c r="K9" i="2" s="1"/>
  <c r="I10" i="2"/>
  <c r="K10" i="2" s="1"/>
  <c r="I11" i="2"/>
  <c r="K11" i="2" s="1"/>
  <c r="L11" i="2" s="1"/>
  <c r="I12" i="2"/>
  <c r="K12" i="2" s="1"/>
  <c r="I8" i="2"/>
  <c r="K8" i="2" s="1"/>
  <c r="G8" i="2"/>
  <c r="H8" i="2" s="1"/>
  <c r="G25" i="51"/>
  <c r="G27" i="51"/>
  <c r="F12" i="29"/>
  <c r="G12" i="29"/>
  <c r="H12" i="29" s="1"/>
  <c r="V12" i="49"/>
  <c r="G10" i="31"/>
  <c r="H10" i="31" s="1"/>
  <c r="F10" i="31"/>
  <c r="G11" i="26"/>
  <c r="H11" i="26" s="1"/>
  <c r="F11" i="26"/>
  <c r="V11" i="49"/>
  <c r="V8" i="49"/>
  <c r="V9" i="49"/>
  <c r="F8" i="17"/>
  <c r="G13" i="18"/>
  <c r="H13" i="18" s="1"/>
  <c r="F13" i="18"/>
  <c r="U9" i="49"/>
  <c r="F12" i="18"/>
  <c r="G12" i="18"/>
  <c r="H12" i="18" s="1"/>
  <c r="E7" i="53"/>
  <c r="C4" i="49"/>
  <c r="K6" i="48"/>
  <c r="C6" i="51"/>
  <c r="C7" i="51"/>
  <c r="C8" i="51"/>
  <c r="C9" i="51"/>
  <c r="C10" i="51"/>
  <c r="C11" i="51"/>
  <c r="C12" i="51"/>
  <c r="C13" i="51"/>
  <c r="C14" i="51"/>
  <c r="C15" i="51"/>
  <c r="C16" i="51"/>
  <c r="C17" i="51"/>
  <c r="C18" i="51"/>
  <c r="C19" i="51"/>
  <c r="C20" i="51"/>
  <c r="C21" i="51"/>
  <c r="C22" i="51"/>
  <c r="C23" i="51"/>
  <c r="C24" i="51"/>
  <c r="B6" i="51"/>
  <c r="B7" i="51"/>
  <c r="B8" i="51"/>
  <c r="B9" i="51"/>
  <c r="B10" i="51"/>
  <c r="B11" i="51"/>
  <c r="B12" i="51"/>
  <c r="B13" i="51"/>
  <c r="B14" i="51"/>
  <c r="B15" i="51"/>
  <c r="B16" i="51"/>
  <c r="B17" i="51"/>
  <c r="B18" i="51"/>
  <c r="B19" i="51"/>
  <c r="B20" i="51"/>
  <c r="B21" i="51"/>
  <c r="B22" i="51"/>
  <c r="B23" i="51"/>
  <c r="B24" i="51"/>
  <c r="J1" i="57"/>
  <c r="E7" i="57"/>
  <c r="E7" i="56"/>
  <c r="C6" i="50"/>
  <c r="C7" i="50"/>
  <c r="C8" i="50"/>
  <c r="C9" i="50"/>
  <c r="C10" i="50"/>
  <c r="C11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B19" i="50"/>
  <c r="B20" i="50"/>
  <c r="B21" i="50"/>
  <c r="B8" i="50"/>
  <c r="V5" i="49"/>
  <c r="V6" i="49"/>
  <c r="V7" i="49"/>
  <c r="V10" i="49"/>
  <c r="V13" i="49"/>
  <c r="V14" i="49"/>
  <c r="V15" i="49"/>
  <c r="V16" i="49"/>
  <c r="V17" i="49"/>
  <c r="V18" i="49"/>
  <c r="V19" i="49"/>
  <c r="V20" i="49"/>
  <c r="V21" i="49"/>
  <c r="V4" i="49"/>
  <c r="G13" i="17"/>
  <c r="H13" i="17" s="1"/>
  <c r="F13" i="17"/>
  <c r="G9" i="17"/>
  <c r="H9" i="17" s="1"/>
  <c r="F9" i="17"/>
  <c r="G11" i="17"/>
  <c r="H11" i="17" s="1"/>
  <c r="F11" i="17"/>
  <c r="T4" i="49"/>
  <c r="F7" i="56"/>
  <c r="G7" i="56"/>
  <c r="G8" i="56"/>
  <c r="F7" i="53"/>
  <c r="G7" i="53" s="1"/>
  <c r="G8" i="53" s="1"/>
  <c r="F7" i="57"/>
  <c r="R2" i="49"/>
  <c r="F73" i="12"/>
  <c r="F72" i="12"/>
  <c r="F48" i="12"/>
  <c r="F36" i="12"/>
  <c r="F24" i="12"/>
  <c r="F23" i="12"/>
  <c r="F10" i="12"/>
  <c r="F11" i="12"/>
  <c r="G73" i="12"/>
  <c r="H73" i="12" s="1"/>
  <c r="G72" i="12"/>
  <c r="H72" i="12" s="1"/>
  <c r="F60" i="12"/>
  <c r="G60" i="12"/>
  <c r="H60" i="12" s="1"/>
  <c r="H61" i="12" s="1"/>
  <c r="N4" i="49"/>
  <c r="F8" i="35"/>
  <c r="G8" i="35"/>
  <c r="H8" i="35" s="1"/>
  <c r="M4" i="49"/>
  <c r="L4" i="49"/>
  <c r="F8" i="33"/>
  <c r="G8" i="33"/>
  <c r="H8" i="33" s="1"/>
  <c r="F10" i="32"/>
  <c r="G10" i="32"/>
  <c r="H10" i="32" s="1"/>
  <c r="K4" i="49"/>
  <c r="F8" i="32"/>
  <c r="G8" i="32"/>
  <c r="H8" i="32" s="1"/>
  <c r="J4" i="49"/>
  <c r="F8" i="31"/>
  <c r="G8" i="31"/>
  <c r="H8" i="31" s="1"/>
  <c r="I4" i="49"/>
  <c r="H4" i="49"/>
  <c r="F8" i="52"/>
  <c r="G8" i="52"/>
  <c r="H8" i="52" s="1"/>
  <c r="F9" i="52"/>
  <c r="G9" i="52"/>
  <c r="H9" i="52" s="1"/>
  <c r="G4" i="49"/>
  <c r="F13" i="30"/>
  <c r="G13" i="30"/>
  <c r="H13" i="30" s="1"/>
  <c r="F4" i="49"/>
  <c r="E4" i="49"/>
  <c r="F14" i="27"/>
  <c r="G14" i="27"/>
  <c r="H14" i="27" s="1"/>
  <c r="F10" i="2"/>
  <c r="G10" i="2"/>
  <c r="H10" i="2" s="1"/>
  <c r="D4" i="49"/>
  <c r="T2" i="49"/>
  <c r="Q2" i="49"/>
  <c r="P2" i="49"/>
  <c r="O2" i="49"/>
  <c r="N2" i="49"/>
  <c r="M2" i="49"/>
  <c r="L2" i="49"/>
  <c r="K2" i="49"/>
  <c r="J2" i="49"/>
  <c r="I2" i="49"/>
  <c r="H2" i="49"/>
  <c r="G2" i="49"/>
  <c r="F2" i="49"/>
  <c r="E2" i="49"/>
  <c r="D2" i="49"/>
  <c r="C2" i="49"/>
  <c r="S2" i="49"/>
  <c r="U7" i="49"/>
  <c r="U13" i="49"/>
  <c r="G7" i="57"/>
  <c r="G8" i="57"/>
  <c r="U5" i="49"/>
  <c r="G10" i="18"/>
  <c r="H10" i="18" s="1"/>
  <c r="K16" i="48"/>
  <c r="G20" i="30" s="1"/>
  <c r="H20" i="30" s="1"/>
  <c r="G17" i="48"/>
  <c r="F20" i="30"/>
  <c r="F19" i="30"/>
  <c r="F20" i="27"/>
  <c r="F21" i="27"/>
  <c r="F10" i="18"/>
  <c r="K11" i="48"/>
  <c r="G22" i="30" s="1"/>
  <c r="H22" i="30" s="1"/>
  <c r="K17" i="48"/>
  <c r="G11" i="48"/>
  <c r="G23" i="27" s="1"/>
  <c r="H23" i="27" s="1"/>
  <c r="G16" i="48"/>
  <c r="G21" i="27" s="1"/>
  <c r="H21" i="27" s="1"/>
  <c r="K10" i="48"/>
  <c r="G19" i="30"/>
  <c r="H19" i="30"/>
  <c r="G10" i="48"/>
  <c r="G20" i="27" s="1"/>
  <c r="H20" i="27" s="1"/>
  <c r="C5" i="51"/>
  <c r="B5" i="51"/>
  <c r="C5" i="50"/>
  <c r="B6" i="50"/>
  <c r="B7" i="50"/>
  <c r="B9" i="50"/>
  <c r="B10" i="50"/>
  <c r="B11" i="50"/>
  <c r="B12" i="50"/>
  <c r="B13" i="50"/>
  <c r="B14" i="50"/>
  <c r="B15" i="50"/>
  <c r="B16" i="50"/>
  <c r="B17" i="50"/>
  <c r="B18" i="50"/>
  <c r="B22" i="50"/>
  <c r="B23" i="50"/>
  <c r="B24" i="50"/>
  <c r="B5" i="50"/>
  <c r="G8" i="18"/>
  <c r="H8" i="18" s="1"/>
  <c r="F8" i="18"/>
  <c r="F8" i="26"/>
  <c r="G8" i="26"/>
  <c r="H8" i="26" s="1"/>
  <c r="G8" i="29"/>
  <c r="H8" i="29" s="1"/>
  <c r="F8" i="29"/>
  <c r="G8" i="17"/>
  <c r="H8" i="17" s="1"/>
  <c r="G8" i="11"/>
  <c r="H8" i="11" s="1"/>
  <c r="F8" i="11"/>
  <c r="G8" i="15"/>
  <c r="H8" i="15" s="1"/>
  <c r="F8" i="15"/>
  <c r="U21" i="49"/>
  <c r="U20" i="49"/>
  <c r="U19" i="49"/>
  <c r="U18" i="49"/>
  <c r="U17" i="49"/>
  <c r="U16" i="49"/>
  <c r="U15" i="49"/>
  <c r="U14" i="49"/>
  <c r="U10" i="49"/>
  <c r="U8" i="49"/>
  <c r="U6" i="49"/>
  <c r="U4" i="49"/>
  <c r="F17" i="30"/>
  <c r="F18" i="27"/>
  <c r="G7" i="48"/>
  <c r="G9" i="48"/>
  <c r="K14" i="48"/>
  <c r="K15" i="48"/>
  <c r="G14" i="48"/>
  <c r="G15" i="48"/>
  <c r="G19" i="27" s="1"/>
  <c r="H19" i="27" s="1"/>
  <c r="G18" i="30"/>
  <c r="H18" i="30" s="1"/>
  <c r="G21" i="30"/>
  <c r="H21" i="30" s="1"/>
  <c r="G22" i="27"/>
  <c r="H22" i="27" s="1"/>
  <c r="F18" i="30"/>
  <c r="K7" i="48"/>
  <c r="G18" i="27"/>
  <c r="H18" i="27" s="1"/>
  <c r="F9" i="11"/>
  <c r="F9" i="32"/>
  <c r="N6" i="9"/>
  <c r="N7" i="9"/>
  <c r="N5" i="9"/>
  <c r="G15" i="30"/>
  <c r="K9" i="48"/>
  <c r="G17" i="30" s="1"/>
  <c r="H17" i="30" s="1"/>
  <c r="G16" i="27"/>
  <c r="E29" i="45"/>
  <c r="D29" i="45"/>
  <c r="D15" i="45"/>
  <c r="E20" i="45"/>
  <c r="D20" i="45"/>
  <c r="G10" i="17"/>
  <c r="H10" i="17" s="1"/>
  <c r="G48" i="12"/>
  <c r="H48" i="12" s="1"/>
  <c r="H49" i="12" s="1"/>
  <c r="G36" i="12"/>
  <c r="G24" i="12"/>
  <c r="H24" i="12" s="1"/>
  <c r="G23" i="12"/>
  <c r="H23" i="12" s="1"/>
  <c r="G11" i="12"/>
  <c r="H11" i="12" s="1"/>
  <c r="G10" i="12"/>
  <c r="H10" i="12" s="1"/>
  <c r="G9" i="18"/>
  <c r="H9" i="18" s="1"/>
  <c r="G10" i="35"/>
  <c r="H10" i="35" s="1"/>
  <c r="G9" i="35"/>
  <c r="H9" i="35" s="1"/>
  <c r="G9" i="34"/>
  <c r="H9" i="34" s="1"/>
  <c r="G8" i="34"/>
  <c r="H8" i="34" s="1"/>
  <c r="G10" i="33"/>
  <c r="H10" i="33" s="1"/>
  <c r="G9" i="33"/>
  <c r="H9" i="33" s="1"/>
  <c r="G11" i="32"/>
  <c r="H11" i="32" s="1"/>
  <c r="G9" i="32"/>
  <c r="H9" i="32" s="1"/>
  <c r="G11" i="11"/>
  <c r="H11" i="11" s="1"/>
  <c r="G10" i="11"/>
  <c r="H10" i="11" s="1"/>
  <c r="G9" i="11"/>
  <c r="H9" i="11" s="1"/>
  <c r="G11" i="31"/>
  <c r="H11" i="31" s="1"/>
  <c r="G9" i="31"/>
  <c r="H9" i="31" s="1"/>
  <c r="G9" i="15"/>
  <c r="H9" i="15" s="1"/>
  <c r="G11" i="30"/>
  <c r="G10" i="30"/>
  <c r="H10" i="30" s="1"/>
  <c r="G8" i="30"/>
  <c r="H8" i="30" s="1"/>
  <c r="G14" i="29"/>
  <c r="H14" i="29" s="1"/>
  <c r="G11" i="29"/>
  <c r="H11" i="29" s="1"/>
  <c r="G9" i="29"/>
  <c r="H9" i="29" s="1"/>
  <c r="G10" i="29"/>
  <c r="H10" i="29" s="1"/>
  <c r="G12" i="27"/>
  <c r="H12" i="27" s="1"/>
  <c r="G11" i="27"/>
  <c r="H11" i="27" s="1"/>
  <c r="G8" i="27"/>
  <c r="G9" i="27"/>
  <c r="H9" i="27" s="1"/>
  <c r="G16" i="26"/>
  <c r="H16" i="26" s="1"/>
  <c r="G15" i="26"/>
  <c r="H15" i="26" s="1"/>
  <c r="G9" i="26"/>
  <c r="H9" i="26" s="1"/>
  <c r="G10" i="26"/>
  <c r="H10" i="26" s="1"/>
  <c r="G12" i="26"/>
  <c r="H12" i="26" s="1"/>
  <c r="G13" i="26"/>
  <c r="H13" i="26" s="1"/>
  <c r="G12" i="2"/>
  <c r="H12" i="2" s="1"/>
  <c r="G9" i="2"/>
  <c r="H9" i="2" s="1"/>
  <c r="H8" i="43"/>
  <c r="H9" i="43" s="1"/>
  <c r="H36" i="12"/>
  <c r="H37" i="12"/>
  <c r="F11" i="11"/>
  <c r="F10" i="11"/>
  <c r="F10" i="35"/>
  <c r="F9" i="35"/>
  <c r="F9" i="34"/>
  <c r="F8" i="34"/>
  <c r="F10" i="33"/>
  <c r="F9" i="33"/>
  <c r="F11" i="32"/>
  <c r="F11" i="31"/>
  <c r="F9" i="31"/>
  <c r="F22" i="30"/>
  <c r="F21" i="30"/>
  <c r="F15" i="30"/>
  <c r="H15" i="30"/>
  <c r="F11" i="30"/>
  <c r="H11" i="30"/>
  <c r="F10" i="30"/>
  <c r="F8" i="30"/>
  <c r="F14" i="29"/>
  <c r="F11" i="29"/>
  <c r="F10" i="29"/>
  <c r="F9" i="29"/>
  <c r="F22" i="27"/>
  <c r="F19" i="27"/>
  <c r="F16" i="27"/>
  <c r="H16" i="27"/>
  <c r="F12" i="27"/>
  <c r="F11" i="27"/>
  <c r="F9" i="27"/>
  <c r="F8" i="27"/>
  <c r="H8" i="27"/>
  <c r="F16" i="26"/>
  <c r="F15" i="26"/>
  <c r="F13" i="26"/>
  <c r="F12" i="26"/>
  <c r="F10" i="26"/>
  <c r="F9" i="26"/>
  <c r="F9" i="18"/>
  <c r="F10" i="17"/>
  <c r="F9" i="15"/>
  <c r="F12" i="2"/>
  <c r="F8" i="2"/>
  <c r="F9" i="2"/>
  <c r="E31" i="58" l="1"/>
  <c r="L16" i="27"/>
  <c r="L20" i="27"/>
  <c r="L19" i="27"/>
  <c r="L21" i="27"/>
  <c r="L8" i="53"/>
  <c r="H25" i="12"/>
  <c r="L12" i="2"/>
  <c r="L8" i="11"/>
  <c r="J16" i="27"/>
  <c r="L11" i="26"/>
  <c r="H10" i="34"/>
  <c r="L8" i="29"/>
  <c r="L15" i="26"/>
  <c r="L8" i="26"/>
  <c r="H23" i="30"/>
  <c r="L9" i="52"/>
  <c r="J9" i="52"/>
  <c r="L12" i="29"/>
  <c r="L12" i="27"/>
  <c r="J15" i="29"/>
  <c r="L11" i="29"/>
  <c r="L11" i="27"/>
  <c r="J14" i="29"/>
  <c r="H12" i="12"/>
  <c r="L10" i="2"/>
  <c r="L8" i="15"/>
  <c r="L9" i="26"/>
  <c r="L9" i="2"/>
  <c r="L16" i="26"/>
  <c r="L10" i="29"/>
  <c r="H13" i="2"/>
  <c r="H74" i="12"/>
  <c r="H11" i="35"/>
  <c r="J12" i="2"/>
  <c r="L8" i="35"/>
  <c r="L9" i="29"/>
  <c r="H15" i="17"/>
  <c r="H11" i="15"/>
  <c r="H11" i="52"/>
  <c r="H25" i="27"/>
  <c r="L8" i="27"/>
  <c r="H12" i="11"/>
  <c r="H14" i="18"/>
  <c r="H12" i="31"/>
  <c r="L8" i="2"/>
  <c r="L8" i="32"/>
  <c r="L14" i="29"/>
  <c r="L14" i="27"/>
  <c r="J15" i="27"/>
  <c r="H17" i="26"/>
  <c r="H13" i="32"/>
  <c r="H11" i="33"/>
  <c r="H15" i="29"/>
  <c r="J8" i="2"/>
  <c r="J9" i="26"/>
  <c r="J14" i="27"/>
  <c r="J8" i="29"/>
  <c r="J13" i="29"/>
  <c r="J8" i="35"/>
  <c r="K8" i="17"/>
  <c r="L8" i="17" s="1"/>
  <c r="K8" i="34"/>
  <c r="L8" i="34" s="1"/>
  <c r="K8" i="31"/>
  <c r="L8" i="31" s="1"/>
  <c r="K8" i="52"/>
  <c r="L8" i="52" s="1"/>
  <c r="K14" i="26"/>
  <c r="L14" i="26" s="1"/>
  <c r="K10" i="26"/>
  <c r="L10" i="26" s="1"/>
  <c r="K18" i="27"/>
  <c r="L18" i="27" s="1"/>
  <c r="K10" i="27"/>
  <c r="L10" i="27" s="1"/>
  <c r="J16" i="26"/>
  <c r="J8" i="27"/>
  <c r="J13" i="27"/>
  <c r="J12" i="29"/>
  <c r="J8" i="32"/>
  <c r="K16" i="29"/>
  <c r="L16" i="29" s="1"/>
  <c r="J11" i="2"/>
  <c r="J8" i="57"/>
  <c r="J15" i="26"/>
  <c r="J20" i="27"/>
  <c r="J12" i="27"/>
  <c r="J11" i="29"/>
  <c r="J8" i="15"/>
  <c r="J21" i="27"/>
  <c r="K8" i="18"/>
  <c r="L8" i="18" s="1"/>
  <c r="K8" i="43"/>
  <c r="L8" i="43" s="1"/>
  <c r="K8" i="33"/>
  <c r="L8" i="33" s="1"/>
  <c r="K13" i="26"/>
  <c r="L13" i="26" s="1"/>
  <c r="K17" i="27"/>
  <c r="L17" i="27" s="1"/>
  <c r="K9" i="27"/>
  <c r="L9" i="27" s="1"/>
  <c r="J10" i="2"/>
  <c r="J10" i="52"/>
  <c r="J19" i="27"/>
  <c r="J11" i="27"/>
  <c r="J10" i="29"/>
  <c r="K23" i="27"/>
  <c r="L23" i="27" s="1"/>
  <c r="J8" i="12"/>
  <c r="J9" i="2"/>
  <c r="J8" i="26"/>
  <c r="J17" i="29"/>
  <c r="J9" i="29"/>
  <c r="J8" i="11"/>
  <c r="K8" i="30"/>
  <c r="L8" i="30" s="1"/>
  <c r="K12" i="26"/>
  <c r="L12" i="26" s="1"/>
  <c r="K22" i="27"/>
  <c r="L22" i="27" s="1"/>
  <c r="J8" i="56"/>
  <c r="J11" i="26"/>
  <c r="E31" i="45"/>
  <c r="G22" i="56" s="1"/>
  <c r="G25" i="56" l="1"/>
  <c r="G22" i="57"/>
  <c r="G27" i="27"/>
  <c r="H27" i="27" s="1"/>
  <c r="G15" i="32"/>
  <c r="H15" i="32" s="1"/>
  <c r="G16" i="13" s="1"/>
  <c r="G51" i="12"/>
  <c r="H51" i="12" s="1"/>
  <c r="H53" i="12" s="1"/>
  <c r="H39" i="12"/>
  <c r="H41" i="12" s="1"/>
  <c r="F22" i="53"/>
  <c r="G22" i="53" s="1"/>
  <c r="F22" i="13" s="1"/>
  <c r="H16" i="18"/>
  <c r="H19" i="18" s="1"/>
  <c r="H18" i="18" s="1"/>
  <c r="G63" i="12"/>
  <c r="H63" i="12" s="1"/>
  <c r="H65" i="12" s="1"/>
  <c r="G12" i="34"/>
  <c r="H12" i="34" s="1"/>
  <c r="G18" i="13" s="1"/>
  <c r="G19" i="26"/>
  <c r="H19" i="26" s="1"/>
  <c r="F8" i="13" s="1"/>
  <c r="G25" i="30"/>
  <c r="H25" i="30" s="1"/>
  <c r="H28" i="30" s="1"/>
  <c r="H27" i="30" s="1"/>
  <c r="H27" i="12"/>
  <c r="H29" i="12" s="1"/>
  <c r="H81" i="12" s="1"/>
  <c r="H80" i="12" s="1"/>
  <c r="H14" i="31"/>
  <c r="G14" i="12"/>
  <c r="H14" i="12" s="1"/>
  <c r="H14" i="11"/>
  <c r="H17" i="11" s="1"/>
  <c r="H16" i="11" s="1"/>
  <c r="G17" i="29"/>
  <c r="H17" i="29" s="1"/>
  <c r="F11" i="13" s="1"/>
  <c r="H17" i="17"/>
  <c r="G13" i="52"/>
  <c r="H13" i="52" s="1"/>
  <c r="F10" i="13" s="1"/>
  <c r="G13" i="35"/>
  <c r="H13" i="35" s="1"/>
  <c r="G19" i="13" s="1"/>
  <c r="H13" i="15"/>
  <c r="G15" i="2"/>
  <c r="H15" i="2" s="1"/>
  <c r="H17" i="2" s="1"/>
  <c r="F7" i="13" s="1"/>
  <c r="G13" i="33"/>
  <c r="H13" i="33" s="1"/>
  <c r="F17" i="13" s="1"/>
  <c r="G76" i="12"/>
  <c r="H76" i="12" s="1"/>
  <c r="H78" i="12" s="1"/>
  <c r="H11" i="43"/>
  <c r="F15" i="13"/>
  <c r="G15" i="13"/>
  <c r="G8" i="13"/>
  <c r="G17" i="13"/>
  <c r="H14" i="43" l="1"/>
  <c r="H20" i="17"/>
  <c r="H19" i="17" s="1"/>
  <c r="G26" i="13" s="1"/>
  <c r="G25" i="57"/>
  <c r="G24" i="56"/>
  <c r="G23" i="13" s="1"/>
  <c r="F23" i="13"/>
  <c r="H17" i="31"/>
  <c r="H16" i="15"/>
  <c r="H30" i="27"/>
  <c r="F21" i="51"/>
  <c r="G22" i="13"/>
  <c r="G11" i="13"/>
  <c r="H11" i="13" s="1"/>
  <c r="G10" i="13"/>
  <c r="H10" i="13" s="1"/>
  <c r="F20" i="13"/>
  <c r="F26" i="13"/>
  <c r="AN24" i="50" s="1"/>
  <c r="G7" i="13"/>
  <c r="H7" i="13" s="1"/>
  <c r="L17" i="29"/>
  <c r="G25" i="13"/>
  <c r="F25" i="13"/>
  <c r="F19" i="13"/>
  <c r="AH17" i="50" s="1"/>
  <c r="F16" i="13"/>
  <c r="H16" i="13" s="1"/>
  <c r="F18" i="13"/>
  <c r="H18" i="13" s="1"/>
  <c r="G12" i="13"/>
  <c r="F12" i="13"/>
  <c r="F5" i="51"/>
  <c r="D5" i="50"/>
  <c r="F17" i="51"/>
  <c r="F16" i="51"/>
  <c r="F24" i="51"/>
  <c r="P8" i="50"/>
  <c r="K8" i="50"/>
  <c r="U8" i="50"/>
  <c r="E8" i="50"/>
  <c r="Z8" i="50"/>
  <c r="X8" i="50"/>
  <c r="V8" i="50"/>
  <c r="AI8" i="50"/>
  <c r="R8" i="50"/>
  <c r="AB8" i="50"/>
  <c r="AA8" i="50"/>
  <c r="I8" i="50"/>
  <c r="Y8" i="50"/>
  <c r="H8" i="50"/>
  <c r="AN8" i="50"/>
  <c r="G8" i="50"/>
  <c r="AD8" i="50"/>
  <c r="M8" i="50"/>
  <c r="AG8" i="50"/>
  <c r="AE8" i="50"/>
  <c r="AL8" i="50"/>
  <c r="AM8" i="50"/>
  <c r="L8" i="50"/>
  <c r="N8" i="50"/>
  <c r="S8" i="50"/>
  <c r="T8" i="50"/>
  <c r="AC8" i="50"/>
  <c r="AH8" i="50"/>
  <c r="AF8" i="50"/>
  <c r="O8" i="50"/>
  <c r="AJ8" i="50"/>
  <c r="W8" i="50"/>
  <c r="F8" i="50"/>
  <c r="AK8" i="50"/>
  <c r="Q8" i="50"/>
  <c r="J8" i="50"/>
  <c r="H15" i="13"/>
  <c r="F13" i="51"/>
  <c r="J20" i="50"/>
  <c r="K20" i="50"/>
  <c r="W20" i="50"/>
  <c r="L20" i="50"/>
  <c r="AB20" i="50"/>
  <c r="R20" i="50"/>
  <c r="U20" i="50"/>
  <c r="AJ20" i="50"/>
  <c r="Y20" i="50"/>
  <c r="V20" i="50"/>
  <c r="AA20" i="50"/>
  <c r="I20" i="50"/>
  <c r="AG20" i="50"/>
  <c r="E20" i="50"/>
  <c r="AH20" i="50"/>
  <c r="H20" i="50"/>
  <c r="AE20" i="50"/>
  <c r="M20" i="50"/>
  <c r="AL20" i="50"/>
  <c r="AM20" i="50"/>
  <c r="P20" i="50"/>
  <c r="S20" i="50"/>
  <c r="AF20" i="50"/>
  <c r="AN20" i="50"/>
  <c r="AK20" i="50"/>
  <c r="G20" i="50"/>
  <c r="F20" i="50"/>
  <c r="O20" i="50"/>
  <c r="T20" i="50"/>
  <c r="N20" i="50"/>
  <c r="AC20" i="50"/>
  <c r="AI20" i="50"/>
  <c r="Z20" i="50"/>
  <c r="Q20" i="50"/>
  <c r="AD20" i="50"/>
  <c r="X20" i="50"/>
  <c r="F14" i="51"/>
  <c r="L6" i="50"/>
  <c r="H6" i="50"/>
  <c r="K6" i="50"/>
  <c r="U6" i="50"/>
  <c r="T6" i="50"/>
  <c r="W6" i="50"/>
  <c r="G6" i="50"/>
  <c r="Z6" i="50"/>
  <c r="Q6" i="50"/>
  <c r="I6" i="50"/>
  <c r="Y6" i="50"/>
  <c r="P6" i="50"/>
  <c r="E6" i="50"/>
  <c r="V6" i="50"/>
  <c r="M6" i="50"/>
  <c r="AA6" i="50"/>
  <c r="F6" i="50"/>
  <c r="S6" i="50"/>
  <c r="R6" i="50"/>
  <c r="J6" i="50"/>
  <c r="X6" i="50"/>
  <c r="AB6" i="50"/>
  <c r="N6" i="50"/>
  <c r="O6" i="50"/>
  <c r="AA13" i="50"/>
  <c r="U13" i="50"/>
  <c r="AD13" i="50"/>
  <c r="AF13" i="50"/>
  <c r="J13" i="50"/>
  <c r="L13" i="50"/>
  <c r="AK13" i="50"/>
  <c r="O13" i="50"/>
  <c r="I13" i="50"/>
  <c r="K13" i="50"/>
  <c r="W13" i="50"/>
  <c r="N13" i="50"/>
  <c r="P13" i="50"/>
  <c r="R13" i="50"/>
  <c r="M13" i="50"/>
  <c r="E13" i="50"/>
  <c r="Z13" i="50"/>
  <c r="AC13" i="50"/>
  <c r="H13" i="50"/>
  <c r="AH13" i="50"/>
  <c r="G13" i="50"/>
  <c r="X13" i="50"/>
  <c r="S13" i="50"/>
  <c r="AE13" i="50"/>
  <c r="AN13" i="50"/>
  <c r="AI13" i="50"/>
  <c r="F13" i="50"/>
  <c r="Q13" i="50"/>
  <c r="T13" i="50"/>
  <c r="V13" i="50"/>
  <c r="Y13" i="50"/>
  <c r="AB13" i="50"/>
  <c r="AL13" i="50"/>
  <c r="AG13" i="50"/>
  <c r="AJ13" i="50"/>
  <c r="AM13" i="50"/>
  <c r="F20" i="51"/>
  <c r="H22" i="13"/>
  <c r="AG16" i="50"/>
  <c r="M15" i="50"/>
  <c r="O15" i="50"/>
  <c r="AF15" i="50"/>
  <c r="E15" i="50"/>
  <c r="W15" i="50"/>
  <c r="AG15" i="50"/>
  <c r="R15" i="50"/>
  <c r="AN15" i="50"/>
  <c r="AD15" i="50"/>
  <c r="AK15" i="50"/>
  <c r="X15" i="50"/>
  <c r="G15" i="50"/>
  <c r="AL15" i="50"/>
  <c r="J15" i="50"/>
  <c r="AM15" i="50"/>
  <c r="N15" i="50"/>
  <c r="I15" i="50"/>
  <c r="T15" i="50"/>
  <c r="F15" i="50"/>
  <c r="V15" i="50"/>
  <c r="Q15" i="50"/>
  <c r="Z15" i="50"/>
  <c r="L15" i="50"/>
  <c r="AB15" i="50"/>
  <c r="U15" i="50"/>
  <c r="AE15" i="50"/>
  <c r="S15" i="50"/>
  <c r="AI15" i="50"/>
  <c r="Y15" i="50"/>
  <c r="AJ15" i="50"/>
  <c r="AA15" i="50"/>
  <c r="H15" i="50"/>
  <c r="AC15" i="50"/>
  <c r="K15" i="50"/>
  <c r="AH15" i="50"/>
  <c r="P15" i="50"/>
  <c r="F15" i="51"/>
  <c r="H17" i="13"/>
  <c r="H8" i="13"/>
  <c r="F6" i="51"/>
  <c r="AH9" i="50"/>
  <c r="X9" i="50"/>
  <c r="G9" i="50"/>
  <c r="AE9" i="50"/>
  <c r="S9" i="50"/>
  <c r="Q9" i="50"/>
  <c r="AD9" i="50"/>
  <c r="AB9" i="50"/>
  <c r="F9" i="50"/>
  <c r="E9" i="50"/>
  <c r="AM9" i="50"/>
  <c r="Y9" i="50"/>
  <c r="T9" i="50"/>
  <c r="AI9" i="50"/>
  <c r="V9" i="50"/>
  <c r="O9" i="50"/>
  <c r="P9" i="50"/>
  <c r="AJ9" i="50"/>
  <c r="Z9" i="50"/>
  <c r="R9" i="50"/>
  <c r="AL9" i="50"/>
  <c r="K9" i="50"/>
  <c r="AK9" i="50"/>
  <c r="AC9" i="50"/>
  <c r="U9" i="50"/>
  <c r="AF9" i="50"/>
  <c r="H9" i="50"/>
  <c r="AN9" i="50"/>
  <c r="J9" i="50"/>
  <c r="AA9" i="50"/>
  <c r="M9" i="50"/>
  <c r="I9" i="50"/>
  <c r="AG9" i="50"/>
  <c r="L9" i="50"/>
  <c r="N9" i="50"/>
  <c r="W9" i="50"/>
  <c r="AK17" i="50"/>
  <c r="AE14" i="50"/>
  <c r="Y14" i="50"/>
  <c r="H13" i="43" l="1"/>
  <c r="G21" i="13" s="1"/>
  <c r="F21" i="13"/>
  <c r="G24" i="57"/>
  <c r="G24" i="13" s="1"/>
  <c r="F24" i="13"/>
  <c r="S21" i="50"/>
  <c r="AB21" i="50"/>
  <c r="P21" i="50"/>
  <c r="E21" i="50"/>
  <c r="M21" i="50"/>
  <c r="O21" i="50"/>
  <c r="Y21" i="50"/>
  <c r="K21" i="50"/>
  <c r="T21" i="50"/>
  <c r="AA21" i="50"/>
  <c r="W21" i="50"/>
  <c r="G21" i="50"/>
  <c r="R21" i="50"/>
  <c r="Q21" i="50"/>
  <c r="X21" i="50"/>
  <c r="Z21" i="50"/>
  <c r="L21" i="50"/>
  <c r="V21" i="50"/>
  <c r="I21" i="50"/>
  <c r="N21" i="50"/>
  <c r="U21" i="50"/>
  <c r="J21" i="50"/>
  <c r="F21" i="50"/>
  <c r="H21" i="50"/>
  <c r="H23" i="13"/>
  <c r="H16" i="31"/>
  <c r="G14" i="13" s="1"/>
  <c r="F14" i="13"/>
  <c r="H15" i="15"/>
  <c r="G13" i="13" s="1"/>
  <c r="F11" i="51" s="1"/>
  <c r="F13" i="13"/>
  <c r="H29" i="27"/>
  <c r="G9" i="13" s="1"/>
  <c r="F7" i="51" s="1"/>
  <c r="F9" i="13"/>
  <c r="AJ17" i="50"/>
  <c r="H17" i="50"/>
  <c r="AI17" i="50"/>
  <c r="V17" i="50"/>
  <c r="F17" i="50"/>
  <c r="AM17" i="50"/>
  <c r="O17" i="50"/>
  <c r="AK14" i="50"/>
  <c r="O14" i="50"/>
  <c r="P14" i="50"/>
  <c r="Z14" i="50"/>
  <c r="AA14" i="50"/>
  <c r="AN14" i="50"/>
  <c r="AD14" i="50"/>
  <c r="L14" i="50"/>
  <c r="J14" i="50"/>
  <c r="AM14" i="50"/>
  <c r="K14" i="50"/>
  <c r="X14" i="50"/>
  <c r="N14" i="50"/>
  <c r="E14" i="50"/>
  <c r="AC14" i="50"/>
  <c r="AB14" i="50"/>
  <c r="H14" i="50"/>
  <c r="W14" i="50"/>
  <c r="G14" i="50"/>
  <c r="AL14" i="50"/>
  <c r="M14" i="50"/>
  <c r="U14" i="50"/>
  <c r="V14" i="50"/>
  <c r="F14" i="50"/>
  <c r="AI14" i="50"/>
  <c r="S14" i="50"/>
  <c r="T14" i="50"/>
  <c r="R14" i="50"/>
  <c r="AH14" i="50"/>
  <c r="AJ14" i="50"/>
  <c r="AG14" i="50"/>
  <c r="I14" i="50"/>
  <c r="AF14" i="50"/>
  <c r="Q14" i="50"/>
  <c r="F9" i="51"/>
  <c r="H16" i="50"/>
  <c r="AB16" i="50"/>
  <c r="K16" i="50"/>
  <c r="AN16" i="50"/>
  <c r="W17" i="50"/>
  <c r="AL17" i="50"/>
  <c r="AC17" i="50"/>
  <c r="W16" i="50"/>
  <c r="H19" i="13"/>
  <c r="U17" i="50"/>
  <c r="AA17" i="50"/>
  <c r="S17" i="50"/>
  <c r="Q16" i="50"/>
  <c r="AN17" i="50"/>
  <c r="L17" i="50"/>
  <c r="AF17" i="50"/>
  <c r="Y16" i="50"/>
  <c r="G17" i="50"/>
  <c r="Z17" i="50"/>
  <c r="T17" i="50"/>
  <c r="E16" i="50"/>
  <c r="L16" i="50"/>
  <c r="AM16" i="50"/>
  <c r="X17" i="50"/>
  <c r="AG17" i="50"/>
  <c r="P17" i="50"/>
  <c r="AA16" i="50"/>
  <c r="G16" i="50"/>
  <c r="H13" i="13"/>
  <c r="Z16" i="50"/>
  <c r="R16" i="50"/>
  <c r="J16" i="50"/>
  <c r="AL16" i="50"/>
  <c r="AE16" i="50"/>
  <c r="P16" i="50"/>
  <c r="AC16" i="50"/>
  <c r="O16" i="50"/>
  <c r="I16" i="50"/>
  <c r="AI16" i="50"/>
  <c r="M16" i="50"/>
  <c r="AF16" i="50"/>
  <c r="S16" i="50"/>
  <c r="T16" i="50"/>
  <c r="AD16" i="50"/>
  <c r="V16" i="50"/>
  <c r="N16" i="50"/>
  <c r="F16" i="50"/>
  <c r="AH16" i="50"/>
  <c r="X16" i="50"/>
  <c r="AJ16" i="50"/>
  <c r="U16" i="50"/>
  <c r="AK16" i="50"/>
  <c r="F8" i="51"/>
  <c r="M17" i="50"/>
  <c r="AB17" i="50"/>
  <c r="R17" i="50"/>
  <c r="AE17" i="50"/>
  <c r="E17" i="50"/>
  <c r="K17" i="50"/>
  <c r="I17" i="50"/>
  <c r="N17" i="50"/>
  <c r="H9" i="13"/>
  <c r="Q17" i="50"/>
  <c r="Y17" i="50"/>
  <c r="AD17" i="50"/>
  <c r="J17" i="50"/>
  <c r="AO24" i="50"/>
  <c r="AM24" i="50"/>
  <c r="G20" i="13"/>
  <c r="H20" i="13" s="1"/>
  <c r="H26" i="13"/>
  <c r="F19" i="51"/>
  <c r="H21" i="13"/>
  <c r="P10" i="50"/>
  <c r="AB10" i="50"/>
  <c r="X10" i="50"/>
  <c r="AI10" i="50"/>
  <c r="N10" i="50"/>
  <c r="H10" i="50"/>
  <c r="L10" i="50"/>
  <c r="AG10" i="50"/>
  <c r="V10" i="50"/>
  <c r="M10" i="50"/>
  <c r="AF10" i="50"/>
  <c r="W10" i="50"/>
  <c r="Z10" i="50"/>
  <c r="S10" i="50"/>
  <c r="O10" i="50"/>
  <c r="AK10" i="50"/>
  <c r="AA10" i="50"/>
  <c r="J10" i="50"/>
  <c r="Q10" i="50"/>
  <c r="AJ10" i="50"/>
  <c r="R10" i="50"/>
  <c r="AN10" i="50"/>
  <c r="F10" i="50"/>
  <c r="G10" i="50"/>
  <c r="AC10" i="50"/>
  <c r="E10" i="50"/>
  <c r="AH10" i="50"/>
  <c r="K10" i="50"/>
  <c r="AL10" i="50"/>
  <c r="AE10" i="50"/>
  <c r="AM10" i="50"/>
  <c r="T10" i="50"/>
  <c r="AD10" i="50"/>
  <c r="I10" i="50"/>
  <c r="Y10" i="50"/>
  <c r="U10" i="50"/>
  <c r="AO23" i="50"/>
  <c r="K23" i="50"/>
  <c r="G23" i="50"/>
  <c r="M23" i="50"/>
  <c r="F23" i="50"/>
  <c r="Y23" i="50"/>
  <c r="AA23" i="50"/>
  <c r="AH23" i="50"/>
  <c r="R23" i="50"/>
  <c r="D23" i="50"/>
  <c r="D25" i="50" s="1"/>
  <c r="E23" i="50"/>
  <c r="AI23" i="50"/>
  <c r="Z23" i="50"/>
  <c r="J23" i="50"/>
  <c r="U23" i="50"/>
  <c r="AK23" i="50"/>
  <c r="V23" i="50"/>
  <c r="P23" i="50"/>
  <c r="AL23" i="50"/>
  <c r="AJ23" i="50"/>
  <c r="H23" i="50"/>
  <c r="AN23" i="50"/>
  <c r="AB23" i="50"/>
  <c r="T23" i="50"/>
  <c r="I23" i="50"/>
  <c r="X23" i="50"/>
  <c r="AF23" i="50"/>
  <c r="O23" i="50"/>
  <c r="AE23" i="50"/>
  <c r="S23" i="50"/>
  <c r="L23" i="50"/>
  <c r="Q23" i="50"/>
  <c r="N23" i="50"/>
  <c r="AD23" i="50"/>
  <c r="AG23" i="50"/>
  <c r="AC23" i="50"/>
  <c r="W23" i="50"/>
  <c r="AM23" i="50"/>
  <c r="H12" i="13"/>
  <c r="F10" i="51"/>
  <c r="H25" i="13"/>
  <c r="F23" i="51"/>
  <c r="AB18" i="50"/>
  <c r="AE18" i="50"/>
  <c r="AN18" i="50"/>
  <c r="S18" i="50"/>
  <c r="I18" i="50"/>
  <c r="AG18" i="50"/>
  <c r="H18" i="50"/>
  <c r="J18" i="50"/>
  <c r="AA18" i="50"/>
  <c r="Q18" i="50"/>
  <c r="AM18" i="50"/>
  <c r="L18" i="50"/>
  <c r="O18" i="50"/>
  <c r="AH18" i="50"/>
  <c r="W18" i="50"/>
  <c r="E18" i="50"/>
  <c r="P18" i="50"/>
  <c r="U18" i="50"/>
  <c r="G18" i="50"/>
  <c r="AD18" i="50"/>
  <c r="T18" i="50"/>
  <c r="Z18" i="50"/>
  <c r="N18" i="50"/>
  <c r="AL18" i="50"/>
  <c r="X18" i="50"/>
  <c r="AK18" i="50"/>
  <c r="V18" i="50"/>
  <c r="K18" i="50"/>
  <c r="AF18" i="50"/>
  <c r="F18" i="50"/>
  <c r="AC18" i="50"/>
  <c r="R18" i="50"/>
  <c r="AJ18" i="50"/>
  <c r="M18" i="50"/>
  <c r="AI18" i="50"/>
  <c r="Y18" i="50"/>
  <c r="U19" i="50" l="1"/>
  <c r="S19" i="50"/>
  <c r="AI19" i="50"/>
  <c r="AA19" i="50"/>
  <c r="AE19" i="50"/>
  <c r="Y19" i="50"/>
  <c r="E19" i="50"/>
  <c r="AG19" i="50"/>
  <c r="G19" i="50"/>
  <c r="AC19" i="50"/>
  <c r="AK19" i="50"/>
  <c r="M19" i="50"/>
  <c r="I19" i="50"/>
  <c r="Q19" i="50"/>
  <c r="AM19" i="50"/>
  <c r="O19" i="50"/>
  <c r="K19" i="50"/>
  <c r="W19" i="50"/>
  <c r="S22" i="50"/>
  <c r="V22" i="50"/>
  <c r="P22" i="50"/>
  <c r="U22" i="50"/>
  <c r="Z22" i="50"/>
  <c r="AN22" i="50"/>
  <c r="L22" i="50"/>
  <c r="AL22" i="50"/>
  <c r="K22" i="50"/>
  <c r="I22" i="50"/>
  <c r="N22" i="50"/>
  <c r="M22" i="50"/>
  <c r="AM22" i="50"/>
  <c r="AD22" i="50"/>
  <c r="Q22" i="50"/>
  <c r="AC22" i="50"/>
  <c r="AE22" i="50"/>
  <c r="W22" i="50"/>
  <c r="AK22" i="50"/>
  <c r="AI22" i="50"/>
  <c r="F22" i="50"/>
  <c r="J22" i="50"/>
  <c r="AA22" i="50"/>
  <c r="G22" i="50"/>
  <c r="AJ22" i="50"/>
  <c r="X22" i="50"/>
  <c r="AF22" i="50"/>
  <c r="T22" i="50"/>
  <c r="H22" i="50"/>
  <c r="O22" i="50"/>
  <c r="R22" i="50"/>
  <c r="AG22" i="50"/>
  <c r="AB22" i="50"/>
  <c r="AH22" i="50"/>
  <c r="Y22" i="50"/>
  <c r="E22" i="50"/>
  <c r="F22" i="51"/>
  <c r="H24" i="13"/>
  <c r="F12" i="50"/>
  <c r="AE12" i="50"/>
  <c r="Q12" i="50"/>
  <c r="AH12" i="50"/>
  <c r="AJ12" i="50"/>
  <c r="V12" i="50"/>
  <c r="H12" i="50"/>
  <c r="AG12" i="50"/>
  <c r="S12" i="50"/>
  <c r="AC12" i="50"/>
  <c r="G12" i="50"/>
  <c r="I12" i="50"/>
  <c r="AA12" i="50"/>
  <c r="O12" i="50"/>
  <c r="Y12" i="50"/>
  <c r="AI12" i="50"/>
  <c r="W12" i="50"/>
  <c r="M12" i="50"/>
  <c r="L12" i="50"/>
  <c r="AM12" i="50"/>
  <c r="AK12" i="50"/>
  <c r="T12" i="50"/>
  <c r="E12" i="50"/>
  <c r="P12" i="50"/>
  <c r="J12" i="50"/>
  <c r="AB12" i="50"/>
  <c r="N12" i="50"/>
  <c r="X12" i="50"/>
  <c r="R12" i="50"/>
  <c r="U12" i="50"/>
  <c r="AD12" i="50"/>
  <c r="AF12" i="50"/>
  <c r="Z12" i="50"/>
  <c r="AL12" i="50"/>
  <c r="AN12" i="50"/>
  <c r="K12" i="50"/>
  <c r="F12" i="51"/>
  <c r="H14" i="13"/>
  <c r="S11" i="50"/>
  <c r="H11" i="50"/>
  <c r="L11" i="50"/>
  <c r="V11" i="50"/>
  <c r="AB11" i="50"/>
  <c r="U11" i="50"/>
  <c r="F11" i="50"/>
  <c r="T11" i="50"/>
  <c r="E11" i="50"/>
  <c r="J11" i="50"/>
  <c r="AA11" i="50"/>
  <c r="Y11" i="50"/>
  <c r="I11" i="50"/>
  <c r="N11" i="50"/>
  <c r="R11" i="50"/>
  <c r="X11" i="50"/>
  <c r="O11" i="50"/>
  <c r="G11" i="50"/>
  <c r="K11" i="50"/>
  <c r="M11" i="50"/>
  <c r="P11" i="50"/>
  <c r="Q11" i="50"/>
  <c r="W11" i="50"/>
  <c r="Z11" i="50"/>
  <c r="I7" i="50"/>
  <c r="X7" i="50"/>
  <c r="W7" i="50"/>
  <c r="Q7" i="50"/>
  <c r="O7" i="50"/>
  <c r="R7" i="50"/>
  <c r="V7" i="50"/>
  <c r="L7" i="50"/>
  <c r="M7" i="50"/>
  <c r="AB7" i="50"/>
  <c r="T7" i="50"/>
  <c r="U7" i="50"/>
  <c r="E7" i="50"/>
  <c r="AA7" i="50"/>
  <c r="Y7" i="50"/>
  <c r="J7" i="50"/>
  <c r="H7" i="50"/>
  <c r="P7" i="50"/>
  <c r="N7" i="50"/>
  <c r="K7" i="50"/>
  <c r="S7" i="50"/>
  <c r="Z7" i="50"/>
  <c r="G7" i="50"/>
  <c r="F7" i="50"/>
  <c r="G27" i="13"/>
  <c r="AK25" i="50"/>
  <c r="S25" i="50"/>
  <c r="AE25" i="50"/>
  <c r="F18" i="51"/>
  <c r="M25" i="50"/>
  <c r="AM25" i="50"/>
  <c r="J25" i="50"/>
  <c r="O25" i="50"/>
  <c r="U25" i="50"/>
  <c r="Q25" i="50"/>
  <c r="AB25" i="50"/>
  <c r="AC25" i="50"/>
  <c r="AO25" i="50"/>
  <c r="AF25" i="50"/>
  <c r="Y25" i="50"/>
  <c r="L25" i="50"/>
  <c r="R25" i="50"/>
  <c r="N25" i="50"/>
  <c r="W25" i="50"/>
  <c r="AD25" i="50"/>
  <c r="T25" i="50"/>
  <c r="I25" i="50"/>
  <c r="H25" i="50"/>
  <c r="K25" i="50"/>
  <c r="AI25" i="50"/>
  <c r="V25" i="50"/>
  <c r="G25" i="50"/>
  <c r="AN25" i="50"/>
  <c r="AJ25" i="50"/>
  <c r="X25" i="50"/>
  <c r="P25" i="50"/>
  <c r="AA25" i="50"/>
  <c r="AL25" i="50"/>
  <c r="E25" i="50"/>
  <c r="F25" i="50"/>
  <c r="Z25" i="50"/>
  <c r="AH25" i="50"/>
  <c r="AG25" i="50"/>
  <c r="F25" i="51"/>
  <c r="E18" i="51" s="1"/>
  <c r="AO27" i="50" l="1"/>
  <c r="E11" i="51"/>
  <c r="E23" i="51"/>
  <c r="E21" i="51"/>
  <c r="E19" i="51"/>
  <c r="E10" i="51"/>
  <c r="E17" i="51"/>
  <c r="E20" i="51"/>
  <c r="E12" i="51"/>
  <c r="E7" i="51"/>
  <c r="E22" i="51"/>
  <c r="E6" i="51"/>
  <c r="E9" i="51"/>
  <c r="E24" i="51"/>
  <c r="E14" i="51"/>
  <c r="E16" i="51"/>
  <c r="E8" i="51"/>
  <c r="E15" i="51"/>
  <c r="E13" i="51"/>
  <c r="E5" i="51"/>
  <c r="E25" i="51" l="1"/>
</calcChain>
</file>

<file path=xl/sharedStrings.xml><?xml version="1.0" encoding="utf-8"?>
<sst xmlns="http://schemas.openxmlformats.org/spreadsheetml/2006/main" count="1292" uniqueCount="446">
  <si>
    <t>Data Base</t>
  </si>
  <si>
    <t>Referencia</t>
  </si>
  <si>
    <t>DNIT/ Consultoria</t>
  </si>
  <si>
    <t>https://www.gov.br/dnit/pt-br/assuntos/planejamento-e-pesquisa/custos-e-pagamentos/custos-e-pagamentos-dnit/engenharia-consultiva/tabela-de-precos-de-consultoria-resolucao-no-11-2020</t>
  </si>
  <si>
    <t>BENEFÍCIOS E DESPESAS INDIRETAS - BDI</t>
  </si>
  <si>
    <t>Despesas Indiretas</t>
  </si>
  <si>
    <t>% sobre PV</t>
  </si>
  <si>
    <t>% sobre CD</t>
  </si>
  <si>
    <t>Administração Central</t>
  </si>
  <si>
    <t>Variável -f (CD)</t>
  </si>
  <si>
    <t>Despesas Financeiras</t>
  </si>
  <si>
    <t>0,19% sobre(PV–Lucro)</t>
  </si>
  <si>
    <t>Riscos</t>
  </si>
  <si>
    <t>0,50% do PV</t>
  </si>
  <si>
    <t>Garantias Contratuais</t>
  </si>
  <si>
    <t>0,10% do PV</t>
  </si>
  <si>
    <t>Subtotal 1</t>
  </si>
  <si>
    <t>Benefícios</t>
  </si>
  <si>
    <t>Lucro Operacional</t>
  </si>
  <si>
    <t>Subtotal 2</t>
  </si>
  <si>
    <t>Tributos</t>
  </si>
  <si>
    <t>Alíquota normal</t>
  </si>
  <si>
    <t>PIS**</t>
  </si>
  <si>
    <t>COFINS**</t>
  </si>
  <si>
    <t>ISSQN*</t>
  </si>
  <si>
    <t>Subtotal 3</t>
  </si>
  <si>
    <t>TOTAL - BDI (%)</t>
  </si>
  <si>
    <t>*) Limite máximo adotado de 5%; valor variávelem função da legislação de cada município. As empresas licitantes deverão adotar as alíquotas pertinentes</t>
  </si>
  <si>
    <t>**) Zerado em função da habilitação da VALEC ao REIDI</t>
  </si>
  <si>
    <t>Fonte: https://www.gov.br/dnit/pt-br/assuntos/planejamento-e-pesquisa/custos-e-pagamentos/custos-e-pagamentos-dnit/sistemas-de-custos/bdi/OfcioCircularn136962_2021_ASSERIA_DPP_DNITSEDE.pdf</t>
  </si>
  <si>
    <t>MÃO DE OBRA</t>
  </si>
  <si>
    <t>VEÍCULOS</t>
  </si>
  <si>
    <t>Custo horário (R$)</t>
  </si>
  <si>
    <t>CUSTO MENSAL</t>
  </si>
  <si>
    <t>Valor Total - com encargos</t>
  </si>
  <si>
    <t>Código</t>
  </si>
  <si>
    <t>Tipo</t>
  </si>
  <si>
    <t>unidade</t>
  </si>
  <si>
    <t xml:space="preserve">Custo Operativo </t>
  </si>
  <si>
    <t>quantidade de horas operativas</t>
  </si>
  <si>
    <t>quantidade de horas improdutivas</t>
  </si>
  <si>
    <t>Valor</t>
  </si>
  <si>
    <t>Improdutivo</t>
  </si>
  <si>
    <t>P8001</t>
  </si>
  <si>
    <t>Advogado júnior</t>
  </si>
  <si>
    <t>E8889</t>
  </si>
  <si>
    <t>Veículo leve - tipo hatch - (sem motorista)</t>
  </si>
  <si>
    <t>hora</t>
  </si>
  <si>
    <t>P8002</t>
  </si>
  <si>
    <t>Advogado pleno</t>
  </si>
  <si>
    <t>E8891</t>
  </si>
  <si>
    <t>Veículo leve - tipo pick up 4 x 4 - (sem motorista)</t>
  </si>
  <si>
    <t>P8003</t>
  </si>
  <si>
    <t>Advogado sênior</t>
  </si>
  <si>
    <t>E8887</t>
  </si>
  <si>
    <t>Veículo van - tipo furgão - (com motorista)</t>
  </si>
  <si>
    <t>P8007</t>
  </si>
  <si>
    <t>Analista de desenvolvimento de sistemas júnior</t>
  </si>
  <si>
    <t>P8008</t>
  </si>
  <si>
    <t>Analista de desenvolvimento de sistemas pleno</t>
  </si>
  <si>
    <t>P8009</t>
  </si>
  <si>
    <t>Analista de desenvolvimento de sistemas sênior</t>
  </si>
  <si>
    <t>P8013</t>
  </si>
  <si>
    <t>Arquiteto júnior</t>
  </si>
  <si>
    <t>P8014</t>
  </si>
  <si>
    <t>Arquiteto pleno</t>
  </si>
  <si>
    <t>P8015</t>
  </si>
  <si>
    <t>Arquiteto sênior</t>
  </si>
  <si>
    <t>P8019</t>
  </si>
  <si>
    <t>Assistente social júnior</t>
  </si>
  <si>
    <t>P8020</t>
  </si>
  <si>
    <t>Assistente social pleno</t>
  </si>
  <si>
    <t>P8021</t>
  </si>
  <si>
    <t>Assistente social sênior</t>
  </si>
  <si>
    <t>P8025</t>
  </si>
  <si>
    <t>Auxiliar</t>
  </si>
  <si>
    <t>P8026</t>
  </si>
  <si>
    <t>Auxiliar administrativo</t>
  </si>
  <si>
    <t>P8027</t>
  </si>
  <si>
    <t>Auxiliar de laboratório</t>
  </si>
  <si>
    <t>P8028</t>
  </si>
  <si>
    <t>Auxiliar de topografia</t>
  </si>
  <si>
    <t>P8032</t>
  </si>
  <si>
    <t>Biólogo júnior</t>
  </si>
  <si>
    <t>P8033</t>
  </si>
  <si>
    <t>Biólogo pleno</t>
  </si>
  <si>
    <t>P8034</t>
  </si>
  <si>
    <t>Biólogo sênior</t>
  </si>
  <si>
    <t>P8038</t>
  </si>
  <si>
    <t>Chefe de escritório</t>
  </si>
  <si>
    <t>P8040</t>
  </si>
  <si>
    <t>Contador júnior</t>
  </si>
  <si>
    <t>P8041</t>
  </si>
  <si>
    <t>Contador pleno</t>
  </si>
  <si>
    <t>P8042</t>
  </si>
  <si>
    <t>Contador sênior</t>
  </si>
  <si>
    <t>P8044</t>
  </si>
  <si>
    <t>Coordenador ambiental</t>
  </si>
  <si>
    <t>P8045</t>
  </si>
  <si>
    <t>Economista júnior</t>
  </si>
  <si>
    <t>P8046</t>
  </si>
  <si>
    <t>Economista pleno</t>
  </si>
  <si>
    <t>P8047</t>
  </si>
  <si>
    <t>Economista sênior</t>
  </si>
  <si>
    <t>P8051</t>
  </si>
  <si>
    <t>Engenheiro agrimensor/Geógrafo júnior</t>
  </si>
  <si>
    <t>P8052</t>
  </si>
  <si>
    <t>Engenheiro agrimensor/Geógrafo pleno</t>
  </si>
  <si>
    <t>P8053</t>
  </si>
  <si>
    <t>Engenheiro agrimensor/Geógrafo sênior</t>
  </si>
  <si>
    <t>P8054</t>
  </si>
  <si>
    <t>Engenheiro agrônomo júnior</t>
  </si>
  <si>
    <t>P8055</t>
  </si>
  <si>
    <t>Engenheiro agrônomo pleno</t>
  </si>
  <si>
    <t>P8056</t>
  </si>
  <si>
    <t>Engenheiro agrônomo sênior</t>
  </si>
  <si>
    <t>P8057</t>
  </si>
  <si>
    <t>Engenheiro ambiental júnior</t>
  </si>
  <si>
    <t>P8058</t>
  </si>
  <si>
    <t>Engenheiro ambiental pleno</t>
  </si>
  <si>
    <t>P8059</t>
  </si>
  <si>
    <t>Engenheiro ambiental sênior</t>
  </si>
  <si>
    <t>P8060</t>
  </si>
  <si>
    <t>Engenheiro consultor especial</t>
  </si>
  <si>
    <t>P8061</t>
  </si>
  <si>
    <t>Engenheiro coordenador</t>
  </si>
  <si>
    <t>P8062</t>
  </si>
  <si>
    <t>Engenheiro de pesca júnior</t>
  </si>
  <si>
    <t>P8063</t>
  </si>
  <si>
    <t>Engenheiro de pesca pleno</t>
  </si>
  <si>
    <t>P8064</t>
  </si>
  <si>
    <t>Engenheiro de pesca sênior</t>
  </si>
  <si>
    <t>P8065</t>
  </si>
  <si>
    <t>Engenheiro de projetos júnior</t>
  </si>
  <si>
    <t>P8066</t>
  </si>
  <si>
    <t>Engenheiro de projetos pleno</t>
  </si>
  <si>
    <t>P8067</t>
  </si>
  <si>
    <t>Engenheiro de projetos sênior</t>
  </si>
  <si>
    <t>P8068</t>
  </si>
  <si>
    <t>Engenheiro florestal júnior</t>
  </si>
  <si>
    <t>P8069</t>
  </si>
  <si>
    <t>Engenheiro florestal pleno</t>
  </si>
  <si>
    <t>P8070</t>
  </si>
  <si>
    <t>Engenheiro florestal sênior</t>
  </si>
  <si>
    <t>P8080</t>
  </si>
  <si>
    <t>Geólogo júnior</t>
  </si>
  <si>
    <t>P8081</t>
  </si>
  <si>
    <t>Geólogo pleno</t>
  </si>
  <si>
    <t>P8082</t>
  </si>
  <si>
    <t>Geólogo sênior</t>
  </si>
  <si>
    <t>P8086</t>
  </si>
  <si>
    <t>Historiador/Sociólogo júnior</t>
  </si>
  <si>
    <t>P8087</t>
  </si>
  <si>
    <t>Historiador/Sociólogo pleno</t>
  </si>
  <si>
    <t>P8088</t>
  </si>
  <si>
    <t>Historiador/Sociólogo sênior</t>
  </si>
  <si>
    <t>P8092</t>
  </si>
  <si>
    <t>Jornalista júnior</t>
  </si>
  <si>
    <t>P8093</t>
  </si>
  <si>
    <t>Jornalista pleno</t>
  </si>
  <si>
    <t>P8094</t>
  </si>
  <si>
    <t>Jornalista sênior</t>
  </si>
  <si>
    <t>P8098</t>
  </si>
  <si>
    <t>Laboratorista</t>
  </si>
  <si>
    <t>P8102</t>
  </si>
  <si>
    <t>Médico veterinário</t>
  </si>
  <si>
    <t>P8106</t>
  </si>
  <si>
    <t>Meteorologista júnior</t>
  </si>
  <si>
    <t>P8107</t>
  </si>
  <si>
    <t>Meteorologista pleno</t>
  </si>
  <si>
    <t>P8108</t>
  </si>
  <si>
    <t>Meteorologista sênior</t>
  </si>
  <si>
    <t>P8112</t>
  </si>
  <si>
    <t>Motorista de caminhão</t>
  </si>
  <si>
    <t>P8113</t>
  </si>
  <si>
    <t>Motorista de veículo leve</t>
  </si>
  <si>
    <t>P8117</t>
  </si>
  <si>
    <t>Oceanógrafo júnior</t>
  </si>
  <si>
    <t>P8118</t>
  </si>
  <si>
    <t>Oceanógrafo pleno</t>
  </si>
  <si>
    <t>P8119</t>
  </si>
  <si>
    <t>Oceanógrafo sênior</t>
  </si>
  <si>
    <t>P8123</t>
  </si>
  <si>
    <t>Paleontólogo/Arqueólogo/Antropólogo júnior</t>
  </si>
  <si>
    <t>P8124</t>
  </si>
  <si>
    <t>Paleontólogo/Arqueólogo/Antropólogo pleno</t>
  </si>
  <si>
    <t>P8125</t>
  </si>
  <si>
    <t>Paleontólogo/Arqueólogo/Antropólogo sênior</t>
  </si>
  <si>
    <t>P8129</t>
  </si>
  <si>
    <t>Pedagogo júnior</t>
  </si>
  <si>
    <t>P8130</t>
  </si>
  <si>
    <t>Pedagogo pleno</t>
  </si>
  <si>
    <t>P8131</t>
  </si>
  <si>
    <t>Pedagogo sênior</t>
  </si>
  <si>
    <t>P8135</t>
  </si>
  <si>
    <t>Secretária</t>
  </si>
  <si>
    <t>P8139</t>
  </si>
  <si>
    <t>Sondador</t>
  </si>
  <si>
    <t>P8143</t>
  </si>
  <si>
    <t>Técnico ambiental</t>
  </si>
  <si>
    <t>P8147</t>
  </si>
  <si>
    <t>Técnico de obras</t>
  </si>
  <si>
    <t>P8151</t>
  </si>
  <si>
    <t>Técnico de segurança do trabalho</t>
  </si>
  <si>
    <t>P8155</t>
  </si>
  <si>
    <t>Técnico em geoprocessamento</t>
  </si>
  <si>
    <t>P8159</t>
  </si>
  <si>
    <t>Técnico em informática - programador</t>
  </si>
  <si>
    <t>P8163</t>
  </si>
  <si>
    <t>Topógrafo</t>
  </si>
  <si>
    <t>TRANSIÇÃO, PROGRAMAÇÃO, MOBILIZAÇÃO</t>
  </si>
  <si>
    <t>QTDE MÁXIMA (Simultânea)</t>
  </si>
  <si>
    <t>Livro dos empreendimentos</t>
  </si>
  <si>
    <t>Profissional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</si>
  <si>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</si>
  <si>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</si>
  <si>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</si>
  <si>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</si>
  <si>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</si>
  <si>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</si>
  <si>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</si>
  <si>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</si>
  <si>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</si>
  <si>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</si>
  <si>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</si>
  <si>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</si>
  <si>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</si>
  <si>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</si>
  <si>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</si>
  <si>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</si>
  <si>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</si>
  <si>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</si>
  <si>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</si>
  <si>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total</t>
  </si>
  <si>
    <t>P20</t>
  </si>
  <si>
    <t>Coordenador Geral</t>
  </si>
  <si>
    <t>Coordenador de Gerenciamento de Projetos</t>
  </si>
  <si>
    <t>Advogado Júnior</t>
  </si>
  <si>
    <t>Advogado Pleno</t>
  </si>
  <si>
    <t>Advogado Sênior</t>
  </si>
  <si>
    <t xml:space="preserve">Auxiliar Administrativo </t>
  </si>
  <si>
    <t>Engenheiro Consultor Especial</t>
  </si>
  <si>
    <t>Engenheiro de Projetos Júnior</t>
  </si>
  <si>
    <t>Engenheiro de Projetos Pleno</t>
  </si>
  <si>
    <t xml:space="preserve">Engenheiro de Projetos Sênior </t>
  </si>
  <si>
    <t>Engenheiro de Projetos Sênior - orçamentista</t>
  </si>
  <si>
    <t>Engenheiro de Projetos Sênior - projetista</t>
  </si>
  <si>
    <t>Fonte: https://www.viajanet.com.br/busca/passagens</t>
  </si>
  <si>
    <t>Em: 19/10/21. 1 mês de antecedência</t>
  </si>
  <si>
    <t>DESLOCAMENTOS/PASSAGENS</t>
  </si>
  <si>
    <t>Salvador</t>
  </si>
  <si>
    <t>Retorno em 2 dias</t>
  </si>
  <si>
    <t>D0001</t>
  </si>
  <si>
    <t>Deslocamentos para Brasília/Manaus/Rio de Janeiro</t>
  </si>
  <si>
    <t>P0001</t>
  </si>
  <si>
    <t>Passagens ida e volta Brasilia-Goiania</t>
  </si>
  <si>
    <t>D0002</t>
  </si>
  <si>
    <t>Deslocamentos para Belo Horizonte/ Fortaleza/ Porto
Alegre/ Recife/ Salvador/ São Paulo</t>
  </si>
  <si>
    <t>P0002</t>
  </si>
  <si>
    <t>Passagens ida e volta Brasilia-Salvador</t>
  </si>
  <si>
    <t>D0003</t>
  </si>
  <si>
    <t>Deslocamentos para outras capitais de Estados</t>
  </si>
  <si>
    <t>D0004</t>
  </si>
  <si>
    <t>Demais deslocamentos</t>
  </si>
  <si>
    <t>Goiânia</t>
  </si>
  <si>
    <t>B8951</t>
  </si>
  <si>
    <t>Comercial (2,32% do C.M.C.C - SINAPI)</t>
  </si>
  <si>
    <t>5 OSFL</t>
  </si>
  <si>
    <t>10 OSFC</t>
  </si>
  <si>
    <t>B8952</t>
  </si>
  <si>
    <t>Residencial (1,27% do C.M.C.C - SINAPI)</t>
  </si>
  <si>
    <t>ESCRITÓRIO</t>
  </si>
  <si>
    <t>NUMERO DE OCUPANTES</t>
  </si>
  <si>
    <t>B8953</t>
  </si>
  <si>
    <t xml:space="preserve"> Escritório - Mobiliário</t>
  </si>
  <si>
    <t>ÁREA</t>
  </si>
  <si>
    <t>TEMPO</t>
  </si>
  <si>
    <t>B8954</t>
  </si>
  <si>
    <t>Residência - Mobiliário</t>
  </si>
  <si>
    <t>CUSTO</t>
  </si>
  <si>
    <t>MOBILIÁRIO</t>
  </si>
  <si>
    <t>B8959</t>
  </si>
  <si>
    <t>Escritório - Custos Diversos</t>
  </si>
  <si>
    <t>CUSTOS DIVERSOS</t>
  </si>
  <si>
    <t>B8960</t>
  </si>
  <si>
    <t>Residência - Custos Diversos</t>
  </si>
  <si>
    <t>RESIDENCIA</t>
  </si>
  <si>
    <t>DIREM</t>
  </si>
  <si>
    <t>FICHA DE COMPOSIÇÃO DE PREÇOS</t>
  </si>
  <si>
    <t>Produto:</t>
  </si>
  <si>
    <t>PLANEJAMENTO DAS ATIVIDADES (PLAT)</t>
  </si>
  <si>
    <t xml:space="preserve">ITEM </t>
  </si>
  <si>
    <t>CÓDIGO</t>
  </si>
  <si>
    <t>DESCRIÇÃO</t>
  </si>
  <si>
    <t>UNIDADE</t>
  </si>
  <si>
    <t>QUANTIDADE</t>
  </si>
  <si>
    <t>CUSTO UNIDADE (R$)</t>
  </si>
  <si>
    <t>NO MÊS</t>
  </si>
  <si>
    <t>TOTAL</t>
  </si>
  <si>
    <t>UNITÁRIO</t>
  </si>
  <si>
    <t>PESSOAL</t>
  </si>
  <si>
    <t>1.1</t>
  </si>
  <si>
    <t>PESSOAL DE NÍVEL SUPERIOR</t>
  </si>
  <si>
    <t>profissional x mês</t>
  </si>
  <si>
    <t>Engenheiro de Projetos Sênior</t>
  </si>
  <si>
    <t>1.2</t>
  </si>
  <si>
    <t>PESSOAL DE NÍVEL AUXILIAR</t>
  </si>
  <si>
    <t>Auxiliar Administrativo</t>
  </si>
  <si>
    <t>TOTAL S/ BDI</t>
  </si>
  <si>
    <t>BDI</t>
  </si>
  <si>
    <t xml:space="preserve"> TOTAL  </t>
  </si>
  <si>
    <t>R$/UNIDADE (ÚNICO)</t>
  </si>
  <si>
    <t>APOIO TÉCNICO NA GESTÃO DOS EMPREENDIMENTOS – FIOL (AGFL)</t>
  </si>
  <si>
    <t>CUSTO MENSAL (R$)</t>
  </si>
  <si>
    <t>PESSOAL DE NÍVEL TÉCNICO</t>
  </si>
  <si>
    <t>R$/UNIDADE (MENSAL)</t>
  </si>
  <si>
    <t>APOIO TECNICO - OBRAS E SERVIÇOS DE ENGENHARIA NA FIOL II (AOFL)</t>
  </si>
  <si>
    <t>1.3</t>
  </si>
  <si>
    <t>veículo x mês</t>
  </si>
  <si>
    <t>INSTALAÇÕES</t>
  </si>
  <si>
    <t>Residencial (1,27% do C.M.C.C. - SINAPI)</t>
  </si>
  <si>
    <t>Mobiliário - Escritório</t>
  </si>
  <si>
    <t>Mobiliário - Residência</t>
  </si>
  <si>
    <t>Custos Diversos - Residência</t>
  </si>
  <si>
    <t>Custos Diversos - Comercial</t>
  </si>
  <si>
    <t>APOIO TÉCNICO AO CONTRATO DE SUBCONCESSÃO – FIOL (ASFL)</t>
  </si>
  <si>
    <t>APOIO TÉCNICO NA GESTÃO DO EMPREENDIMENTO – FICO  (AGFC)</t>
  </si>
  <si>
    <t>APOIO TÉCNICO - OBRAS E SERVIÇOS DE ENGENHARIA NA FICO  (AOFC)</t>
  </si>
  <si>
    <t>APOIO TÉCNICO AO CONTRATO DE SUBCONCESSÃO – FNS (ASFN)</t>
  </si>
  <si>
    <t>APOIO TÉCNICO À GESTÃO - FNS  (AGFN)</t>
  </si>
  <si>
    <t>APOIO TÉCNICO – PROJETOS (ATPR)</t>
  </si>
  <si>
    <t xml:space="preserve">14.4.10.	APOIO TÉCNICO NO DESENVOLVIMENTO DE ESTUDOS TÉCNICOS, ECONÔMICOS E AMBIENTAIS (ATEA) </t>
  </si>
  <si>
    <t>APOIO TÉCNICO À REVISÃO DE PROJETOS EM FASE DE OBRA (APFO)</t>
  </si>
  <si>
    <t>APOIO TÉCNICO NA ELABORAÇÃO E ANÁLISE DE ORÇAMENTOS E CUSTOS (ATOC)</t>
  </si>
  <si>
    <t>2.1</t>
  </si>
  <si>
    <t>APOIO TÉCNICO NA GESTÃO DOS NORMATIVOS TÉCNICOS E INOVAÇÕES TECNOLÓGICAS (ANTI)</t>
  </si>
  <si>
    <t>APOIO TÉCNICO NA GESTÃO DE CONTRATOS DE FORNECIMENTO DE OBRAS /PRODUTOS /SERVIÇOS DE ENGENHARIA   (ATGC)</t>
  </si>
  <si>
    <t>18.1</t>
  </si>
  <si>
    <t>ASSESSORAMENTO NA PRODUÇÃO DE DOCUMENTOS LICITATÓRIOS</t>
  </si>
  <si>
    <t>18.2</t>
  </si>
  <si>
    <t>Análise de solicitação de reequilibrio contratual</t>
  </si>
  <si>
    <t>18.3</t>
  </si>
  <si>
    <t>Apoio ao controle de responsabilidade técnica</t>
  </si>
  <si>
    <t>18.4</t>
  </si>
  <si>
    <t>Parecer de análise a alterações contratuais</t>
  </si>
  <si>
    <t>18.5</t>
  </si>
  <si>
    <t>Análise ao processo de medição</t>
  </si>
  <si>
    <t>18.6</t>
  </si>
  <si>
    <t>Apoio ao gerenciamento orçamentário</t>
  </si>
  <si>
    <t>TOTAL DO PRODUTO</t>
  </si>
  <si>
    <t>(Uso estimado)</t>
  </si>
  <si>
    <t>PARECER TÉCNICO DE CONSULTORES ESPECIALISTAS (PTCE)</t>
  </si>
  <si>
    <t>mês</t>
  </si>
  <si>
    <t>R$/UNIDADE (POR DEMANDA)</t>
  </si>
  <si>
    <t>(USO ESTIMADO)</t>
  </si>
  <si>
    <t>VIAGENS – FIOL (VIFL)</t>
  </si>
  <si>
    <t>QUANTIDADE TOTAL</t>
  </si>
  <si>
    <t>VIAGENS</t>
  </si>
  <si>
    <t>UND</t>
  </si>
  <si>
    <t>VIAGENS – FNS (VIFN)</t>
  </si>
  <si>
    <t>APOIO TÉCNICO SUBSIDIÁRIO (ATES)</t>
  </si>
  <si>
    <t xml:space="preserve">14.4.22.	TERMO DE ENCERRAMENTO DO(S) EMPREENDIMENTO(S) (TENC) </t>
  </si>
  <si>
    <t>Qtde por empreendimento</t>
  </si>
  <si>
    <t>R$/UNIDADE (ÚNICO, POR EMPREENDIMENTO)</t>
  </si>
  <si>
    <t>Objeto: Contratação de empresa consultiva especializada para apoio ao gerenciamento de empreendimentos ferroviários</t>
  </si>
  <si>
    <t>Prazo de Execução:</t>
  </si>
  <si>
    <t>38 Meses</t>
  </si>
  <si>
    <t>Data Base:</t>
  </si>
  <si>
    <t>CUSTO (R$)</t>
  </si>
  <si>
    <t>PLAT</t>
  </si>
  <si>
    <t xml:space="preserve">PLANEJAMENTO DAS ATIVIDADES </t>
  </si>
  <si>
    <t>PRODUTO</t>
  </si>
  <si>
    <t>und (único)</t>
  </si>
  <si>
    <t>AGFL</t>
  </si>
  <si>
    <t xml:space="preserve">APOIO TÉCNICO NA GESTÃO DOS EMPREENDIMENTOS – FIOL </t>
  </si>
  <si>
    <t>und (mensal)</t>
  </si>
  <si>
    <t>AOFL</t>
  </si>
  <si>
    <t xml:space="preserve">APOIO TECNICO - OBRAS E SERVIÇOS DE ENGENHARIA NA FIOL II </t>
  </si>
  <si>
    <t>ASFL</t>
  </si>
  <si>
    <t xml:space="preserve">APOIO TÉCNICO AO CONTRATO DE SUBCONCESSÃO – FIOL </t>
  </si>
  <si>
    <t>AGFC</t>
  </si>
  <si>
    <t xml:space="preserve">APOIO TÉCNICO NA GESTÃO DO EMPREENDIMENTO – FICO </t>
  </si>
  <si>
    <t>AOFC</t>
  </si>
  <si>
    <t xml:space="preserve">APOIO TÉCNICO - OBRAS E SERVIÇOS DE ENGENHARIA NA FICO </t>
  </si>
  <si>
    <t>ASFN</t>
  </si>
  <si>
    <t>APOIO TÉCNICO AO CONTRATO DE SUBCONCESSÃO – FNS</t>
  </si>
  <si>
    <t>AGFN</t>
  </si>
  <si>
    <t xml:space="preserve">APOIO TÉCNICO À GESTÃO - FNS </t>
  </si>
  <si>
    <t>ATPR</t>
  </si>
  <si>
    <t>APOIO TÉCNICO  – PROJETOS</t>
  </si>
  <si>
    <t>ATEA</t>
  </si>
  <si>
    <t>APOIO TÉCNICO NO DESENVOLVIMENTO DE ESTUDOS TÉCNICOS, ECONÔMICOS E AMBIENTAIS</t>
  </si>
  <si>
    <t>APFO</t>
  </si>
  <si>
    <t>APOIO TÉCNICO À REVISÃO DE PROJETOS EM FASE DE OBRA</t>
  </si>
  <si>
    <t>ATOC</t>
  </si>
  <si>
    <t>APOIO TÉCNICO NA ELABORAÇÃO E ANÁLISE DE ORÇAMENTOS E CUSTOS</t>
  </si>
  <si>
    <t>ANTI</t>
  </si>
  <si>
    <t xml:space="preserve">APOIO TÉCNICO NA GESTÃO DOS NORMATIVOS TÉCNICOS E INOVAÇÕES TECNOLÓGICAS </t>
  </si>
  <si>
    <t>ATGC</t>
  </si>
  <si>
    <t xml:space="preserve">APOIO TÉCNICO NA GESTÃO DE CONTRATOS DE FORNECIMENTO DE OBRAS /PRODUTOS /SERVIÇOS DE ENGENHARIA </t>
  </si>
  <si>
    <t>PTCE</t>
  </si>
  <si>
    <t xml:space="preserve">PARECER TÉCNICO DE CONSULTORES ESPECIALISTAS </t>
  </si>
  <si>
    <t>und (sob demanda)</t>
  </si>
  <si>
    <t>VIFL</t>
  </si>
  <si>
    <t>VIAGENS – FIOL</t>
  </si>
  <si>
    <t>VIFN</t>
  </si>
  <si>
    <t>VIAGENS – FNS</t>
  </si>
  <si>
    <t>DNLC</t>
  </si>
  <si>
    <t xml:space="preserve">DIÁRIAS – FNS/FIOL/FICO </t>
  </si>
  <si>
    <t>ATES</t>
  </si>
  <si>
    <t>APOIO TÉCNICO SUBSIDIÁRIO</t>
  </si>
  <si>
    <t>TENC</t>
  </si>
  <si>
    <t xml:space="preserve">TERMO DE ENCERRAMENTO DO(S) EMPREENDIMENTO(S) </t>
  </si>
  <si>
    <t>und (por empreendimento)</t>
  </si>
  <si>
    <t xml:space="preserve">TOTAL GERAL = </t>
  </si>
  <si>
    <t>CRONOGRAMA FINANCEIRO REFERENCIAL</t>
  </si>
  <si>
    <t>CRONOGRAMA FINANCEIRO REFERENCIAL (cont.)</t>
  </si>
  <si>
    <t>16*</t>
  </si>
  <si>
    <t>17*</t>
  </si>
  <si>
    <t>18*</t>
  </si>
  <si>
    <t>* Uso estimado</t>
  </si>
  <si>
    <t xml:space="preserve">PLANILHA DE DISTRIBUIÇÃO DOS VALORES DA PROPOSTA </t>
  </si>
  <si>
    <t>% do total</t>
  </si>
  <si>
    <t>REFERÊNCIA</t>
  </si>
  <si>
    <t>PROPONENTE</t>
  </si>
  <si>
    <t>1 </t>
  </si>
  <si>
    <t>4 </t>
  </si>
  <si>
    <t>5 </t>
  </si>
  <si>
    <t>6 </t>
  </si>
  <si>
    <t>7 </t>
  </si>
  <si>
    <t>8 </t>
  </si>
  <si>
    <t>9 </t>
  </si>
  <si>
    <t>10 </t>
  </si>
  <si>
    <t>11 </t>
  </si>
  <si>
    <t>12 </t>
  </si>
  <si>
    <t>13 </t>
  </si>
  <si>
    <t>14 </t>
  </si>
  <si>
    <t>15 </t>
  </si>
  <si>
    <t>16 </t>
  </si>
  <si>
    <t>17 </t>
  </si>
  <si>
    <t>18 </t>
  </si>
  <si>
    <t>19 </t>
  </si>
  <si>
    <t>20 </t>
  </si>
  <si>
    <t>21 </t>
  </si>
  <si>
    <t>22 </t>
  </si>
  <si>
    <t>Desconto ofertado: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</si>
</sst>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R$&quot;\ #,##0.00"/>
    <numFmt numFmtId="166" formatCode="[$-416]mmmm\-yy;@"/>
    <numFmt numFmtId="167" formatCode="[$-416]mmm\-yy;@"/>
    <numFmt numFmtId="168" formatCode="0.0000%"/>
    <numFmt numFmtId="169" formatCode="0.000000%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4"/>
      <color theme="2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2" tint="-0.89999084444715716"/>
      <name val="Calibri"/>
      <family val="2"/>
      <scheme val="minor"/>
    </font>
    <font>
      <sz val="10"/>
      <color theme="2" tint="-0.89999084444715716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color theme="1"/>
      <name val="Arial"/>
    </font>
    <font>
      <sz val="11"/>
      <color theme="1"/>
      <name val="Arial"/>
    </font>
    <font>
      <sz val="10"/>
      <color theme="1"/>
      <name val="Arial"/>
    </font>
    <font>
      <sz val="10"/>
      <name val="Calibri"/>
      <family val="2"/>
      <scheme val="minor"/>
    </font>
    <font>
      <i/>
      <sz val="11"/>
      <color rgb="FF75717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757171"/>
      <name val="Calibri"/>
      <family val="2"/>
      <scheme val="minor"/>
    </font>
    <font>
      <sz val="11"/>
      <color rgb="FF75717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5E5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3" tint="0.39994506668294322"/>
      </left>
      <right/>
      <top style="thick">
        <color theme="3" tint="0.39994506668294322"/>
      </top>
      <bottom style="thick">
        <color theme="3" tint="0.39994506668294322"/>
      </bottom>
      <diagonal/>
    </border>
    <border>
      <left/>
      <right style="thick">
        <color theme="3" tint="0.39994506668294322"/>
      </right>
      <top style="thick">
        <color theme="3" tint="0.39994506668294322"/>
      </top>
      <bottom style="thick">
        <color theme="3" tint="0.39994506668294322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theme="3" tint="0.39988402966399123"/>
      </top>
      <bottom style="medium">
        <color theme="3" tint="0.39988402966399123"/>
      </bottom>
      <diagonal/>
    </border>
    <border>
      <left style="thin">
        <color theme="3" tint="0.39985351115451523"/>
      </left>
      <right style="thin">
        <color theme="3" tint="0.39985351115451523"/>
      </right>
      <top/>
      <bottom/>
      <diagonal/>
    </border>
    <border>
      <left/>
      <right/>
      <top style="thin">
        <color theme="3" tint="0.39985351115451523"/>
      </top>
      <bottom style="thin">
        <color theme="3" tint="0.39985351115451523"/>
      </bottom>
      <diagonal/>
    </border>
    <border>
      <left style="thin">
        <color theme="3" tint="0.39985351115451523"/>
      </left>
      <right style="thin">
        <color theme="3" tint="0.39985351115451523"/>
      </right>
      <top style="thin">
        <color theme="3" tint="0.39985351115451523"/>
      </top>
      <bottom style="thin">
        <color theme="3" tint="0.39985351115451523"/>
      </bottom>
      <diagonal/>
    </border>
    <border>
      <left/>
      <right/>
      <top style="thin">
        <color theme="3" tint="0.39985351115451523"/>
      </top>
      <bottom style="thin">
        <color theme="3" tint="0.39982299264503923"/>
      </bottom>
      <diagonal/>
    </border>
    <border>
      <left style="thin">
        <color theme="3" tint="0.39985351115451523"/>
      </left>
      <right style="thin">
        <color theme="3" tint="0.39985351115451523"/>
      </right>
      <top style="thin">
        <color theme="3" tint="0.39985351115451523"/>
      </top>
      <bottom style="thin">
        <color theme="3" tint="0.39982299264503923"/>
      </bottom>
      <diagonal/>
    </border>
    <border>
      <left/>
      <right/>
      <top style="thin">
        <color theme="3" tint="0.39982299264503923"/>
      </top>
      <bottom style="thin">
        <color theme="3" tint="0.39982299264503923"/>
      </bottom>
      <diagonal/>
    </border>
    <border>
      <left style="thin">
        <color theme="3" tint="0.39985351115451523"/>
      </left>
      <right style="thin">
        <color theme="3" tint="0.39985351115451523"/>
      </right>
      <top style="thin">
        <color theme="3" tint="0.39982299264503923"/>
      </top>
      <bottom style="thin">
        <color theme="3" tint="0.39982299264503923"/>
      </bottom>
      <diagonal/>
    </border>
    <border>
      <left/>
      <right/>
      <top style="thin">
        <color theme="3" tint="0.39982299264503923"/>
      </top>
      <bottom/>
      <diagonal/>
    </border>
    <border>
      <left style="thin">
        <color theme="3" tint="0.39985351115451523"/>
      </left>
      <right style="thin">
        <color theme="3" tint="0.39985351115451523"/>
      </right>
      <top style="thin">
        <color theme="3" tint="0.39982299264503923"/>
      </top>
      <bottom/>
      <diagonal/>
    </border>
    <border>
      <left/>
      <right/>
      <top style="thin">
        <color theme="3" tint="0.39979247413556324"/>
      </top>
      <bottom style="thin">
        <color theme="3" tint="0.39982299264503923"/>
      </bottom>
      <diagonal/>
    </border>
    <border>
      <left style="thin">
        <color theme="3" tint="0.39985351115451523"/>
      </left>
      <right style="thin">
        <color theme="3" tint="0.39985351115451523"/>
      </right>
      <top style="thin">
        <color theme="3" tint="0.39979247413556324"/>
      </top>
      <bottom style="thin">
        <color theme="3" tint="0.39982299264503923"/>
      </bottom>
      <diagonal/>
    </border>
    <border>
      <left/>
      <right/>
      <top/>
      <bottom style="thin">
        <color theme="3" tint="0.39982299264503923"/>
      </bottom>
      <diagonal/>
    </border>
    <border>
      <left style="thin">
        <color theme="3" tint="0.39985351115451523"/>
      </left>
      <right style="thin">
        <color theme="3" tint="0.39985351115451523"/>
      </right>
      <top/>
      <bottom style="thin">
        <color theme="3" tint="0.39982299264503923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rgb="FF8497B0"/>
      </bottom>
      <diagonal/>
    </border>
    <border>
      <left style="thin">
        <color rgb="FF8497B0"/>
      </left>
      <right style="thin">
        <color rgb="FF8497B0"/>
      </right>
      <top style="thin">
        <color rgb="FF8497B0"/>
      </top>
      <bottom/>
      <diagonal/>
    </border>
    <border>
      <left/>
      <right/>
      <top style="thin">
        <color rgb="FF8497B0"/>
      </top>
      <bottom/>
      <diagonal/>
    </border>
    <border>
      <left style="thin">
        <color rgb="FF8497B0"/>
      </left>
      <right style="thin">
        <color rgb="FF8497B0"/>
      </right>
      <top/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249">
    <xf numFmtId="0" fontId="0" fillId="0" borderId="0" xfId="0"/>
    <xf numFmtId="0" fontId="0" fillId="0" borderId="3" xfId="0" applyBorder="1"/>
    <xf numFmtId="4" fontId="0" fillId="0" borderId="0" xfId="0" applyNumberFormat="1"/>
    <xf numFmtId="0" fontId="4" fillId="0" borderId="0" xfId="0" applyFont="1"/>
    <xf numFmtId="44" fontId="0" fillId="0" borderId="0" xfId="0" applyNumberFormat="1"/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6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65" fontId="6" fillId="0" borderId="0" xfId="0" applyNumberFormat="1" applyFont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2" borderId="7" xfId="1" quotePrefix="1" applyFont="1" applyBorder="1" applyAlignment="1">
      <alignment horizontal="center" vertical="center"/>
    </xf>
    <xf numFmtId="0" fontId="6" fillId="2" borderId="7" xfId="1" applyFont="1" applyBorder="1" applyAlignment="1">
      <alignment horizontal="center" vertical="center"/>
    </xf>
    <xf numFmtId="0" fontId="6" fillId="2" borderId="8" xfId="1" applyFont="1" applyBorder="1" applyAlignment="1">
      <alignment horizontal="center" vertical="center"/>
    </xf>
    <xf numFmtId="0" fontId="6" fillId="4" borderId="10" xfId="0" applyFont="1" applyFill="1" applyBorder="1" applyAlignment="1">
      <alignment vertical="center"/>
    </xf>
    <xf numFmtId="0" fontId="11" fillId="0" borderId="0" xfId="4" applyAlignment="1">
      <alignment horizontal="left" vertical="center" wrapText="1"/>
    </xf>
    <xf numFmtId="166" fontId="12" fillId="5" borderId="0" xfId="0" applyNumberFormat="1" applyFont="1" applyFill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166" fontId="13" fillId="5" borderId="12" xfId="0" applyNumberFormat="1" applyFont="1" applyFill="1" applyBorder="1" applyAlignment="1">
      <alignment horizontal="center" vertical="center"/>
    </xf>
    <xf numFmtId="166" fontId="13" fillId="5" borderId="12" xfId="0" applyNumberFormat="1" applyFont="1" applyFill="1" applyBorder="1" applyAlignment="1">
      <alignment horizontal="center" vertical="center" wrapText="1"/>
    </xf>
    <xf numFmtId="0" fontId="6" fillId="6" borderId="0" xfId="0" applyFont="1" applyFill="1"/>
    <xf numFmtId="0" fontId="6" fillId="6" borderId="0" xfId="0" applyFont="1" applyFill="1" applyAlignment="1">
      <alignment vertical="center" wrapText="1"/>
    </xf>
    <xf numFmtId="0" fontId="0" fillId="0" borderId="0" xfId="0" applyAlignment="1">
      <alignment horizontal="right"/>
    </xf>
    <xf numFmtId="0" fontId="6" fillId="7" borderId="0" xfId="0" applyFont="1" applyFill="1"/>
    <xf numFmtId="0" fontId="6" fillId="7" borderId="0" xfId="0" applyFont="1" applyFill="1" applyAlignment="1">
      <alignment horizontal="right"/>
    </xf>
    <xf numFmtId="0" fontId="14" fillId="5" borderId="0" xfId="0" applyFont="1" applyFill="1"/>
    <xf numFmtId="0" fontId="6" fillId="5" borderId="0" xfId="0" applyFont="1" applyFill="1"/>
    <xf numFmtId="0" fontId="10" fillId="0" borderId="0" xfId="0" applyFont="1"/>
    <xf numFmtId="0" fontId="8" fillId="3" borderId="16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4" fontId="7" fillId="0" borderId="7" xfId="0" applyNumberFormat="1" applyFont="1" applyBorder="1" applyAlignment="1">
      <alignment horizontal="center" vertical="center"/>
    </xf>
    <xf numFmtId="44" fontId="7" fillId="0" borderId="7" xfId="0" applyNumberFormat="1" applyFont="1" applyBorder="1" applyAlignment="1">
      <alignment horizontal="center" vertical="center"/>
    </xf>
    <xf numFmtId="44" fontId="7" fillId="0" borderId="15" xfId="0" applyNumberFormat="1" applyFont="1" applyBorder="1" applyAlignment="1">
      <alignment horizontal="center" vertical="center"/>
    </xf>
    <xf numFmtId="44" fontId="8" fillId="3" borderId="15" xfId="0" applyNumberFormat="1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10" fontId="7" fillId="0" borderId="18" xfId="2" applyNumberFormat="1" applyFont="1" applyBorder="1" applyAlignment="1">
      <alignment horizontal="center" vertical="center"/>
    </xf>
    <xf numFmtId="0" fontId="7" fillId="0" borderId="0" xfId="0" applyFont="1"/>
    <xf numFmtId="165" fontId="7" fillId="0" borderId="0" xfId="0" applyNumberFormat="1" applyFont="1"/>
    <xf numFmtId="10" fontId="8" fillId="3" borderId="19" xfId="0" applyNumberFormat="1" applyFont="1" applyFill="1" applyBorder="1" applyAlignment="1">
      <alignment horizontal="right" vertical="center"/>
    </xf>
    <xf numFmtId="0" fontId="8" fillId="6" borderId="19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9" borderId="19" xfId="0" applyFont="1" applyFill="1" applyBorder="1" applyAlignment="1">
      <alignment horizontal="center" vertical="center"/>
    </xf>
    <xf numFmtId="0" fontId="8" fillId="9" borderId="7" xfId="0" applyFont="1" applyFill="1" applyBorder="1" applyAlignment="1">
      <alignment horizontal="center" vertical="center"/>
    </xf>
    <xf numFmtId="0" fontId="8" fillId="10" borderId="19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3" borderId="18" xfId="0" applyFont="1" applyFill="1" applyBorder="1" applyAlignment="1">
      <alignment horizontal="left" vertical="center"/>
    </xf>
    <xf numFmtId="44" fontId="7" fillId="0" borderId="13" xfId="0" applyNumberFormat="1" applyFont="1" applyBorder="1" applyAlignment="1">
      <alignment horizontal="center" vertical="center"/>
    </xf>
    <xf numFmtId="0" fontId="0" fillId="5" borderId="0" xfId="0" applyFill="1"/>
    <xf numFmtId="0" fontId="7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vertical="center"/>
    </xf>
    <xf numFmtId="0" fontId="7" fillId="5" borderId="19" xfId="0" applyFont="1" applyFill="1" applyBorder="1" applyAlignment="1">
      <alignment horizontal="center" vertical="center"/>
    </xf>
    <xf numFmtId="4" fontId="7" fillId="5" borderId="7" xfId="0" applyNumberFormat="1" applyFont="1" applyFill="1" applyBorder="1" applyAlignment="1">
      <alignment horizontal="center" vertical="center"/>
    </xf>
    <xf numFmtId="44" fontId="7" fillId="5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6" fontId="16" fillId="5" borderId="0" xfId="0" applyNumberFormat="1" applyFont="1" applyFill="1" applyAlignment="1">
      <alignment horizontal="center" vertical="center"/>
    </xf>
    <xf numFmtId="0" fontId="16" fillId="5" borderId="0" xfId="0" applyFont="1" applyFill="1" applyAlignment="1">
      <alignment horizontal="left" vertical="center"/>
    </xf>
    <xf numFmtId="0" fontId="17" fillId="5" borderId="0" xfId="0" applyFont="1" applyFill="1" applyAlignment="1">
      <alignment horizontal="left" vertical="center"/>
    </xf>
    <xf numFmtId="2" fontId="17" fillId="5" borderId="0" xfId="0" applyNumberFormat="1" applyFont="1" applyFill="1" applyAlignment="1">
      <alignment horizontal="center" vertical="center"/>
    </xf>
    <xf numFmtId="166" fontId="17" fillId="5" borderId="0" xfId="0" applyNumberFormat="1" applyFont="1" applyFill="1" applyAlignment="1">
      <alignment horizontal="center" vertical="center"/>
    </xf>
    <xf numFmtId="0" fontId="16" fillId="5" borderId="21" xfId="0" applyFont="1" applyFill="1" applyBorder="1" applyAlignment="1">
      <alignment horizontal="left" vertical="center"/>
    </xf>
    <xf numFmtId="2" fontId="17" fillId="5" borderId="21" xfId="0" applyNumberFormat="1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horizontal="center" vertical="center"/>
    </xf>
    <xf numFmtId="0" fontId="16" fillId="5" borderId="27" xfId="0" applyFont="1" applyFill="1" applyBorder="1" applyAlignment="1">
      <alignment horizontal="center" vertical="center"/>
    </xf>
    <xf numFmtId="0" fontId="16" fillId="5" borderId="28" xfId="0" applyFont="1" applyFill="1" applyBorder="1" applyAlignment="1">
      <alignment horizontal="left" vertical="center"/>
    </xf>
    <xf numFmtId="0" fontId="16" fillId="5" borderId="29" xfId="0" applyFont="1" applyFill="1" applyBorder="1" applyAlignment="1">
      <alignment horizontal="left" vertical="center"/>
    </xf>
    <xf numFmtId="166" fontId="16" fillId="5" borderId="28" xfId="0" applyNumberFormat="1" applyFont="1" applyFill="1" applyBorder="1" applyAlignment="1">
      <alignment horizontal="center" vertical="center"/>
    </xf>
    <xf numFmtId="0" fontId="16" fillId="5" borderId="29" xfId="0" applyFont="1" applyFill="1" applyBorder="1" applyAlignment="1">
      <alignment horizontal="center" vertical="center"/>
    </xf>
    <xf numFmtId="0" fontId="16" fillId="5" borderId="28" xfId="0" applyFont="1" applyFill="1" applyBorder="1" applyAlignment="1">
      <alignment horizontal="center" vertical="center"/>
    </xf>
    <xf numFmtId="0" fontId="17" fillId="5" borderId="32" xfId="0" applyFont="1" applyFill="1" applyBorder="1" applyAlignment="1">
      <alignment horizontal="left" vertical="center"/>
    </xf>
    <xf numFmtId="0" fontId="16" fillId="5" borderId="33" xfId="0" applyFont="1" applyFill="1" applyBorder="1" applyAlignment="1">
      <alignment horizontal="left" vertical="center"/>
    </xf>
    <xf numFmtId="166" fontId="16" fillId="5" borderId="32" xfId="0" applyNumberFormat="1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left" vertical="center"/>
    </xf>
    <xf numFmtId="166" fontId="16" fillId="3" borderId="20" xfId="0" applyNumberFormat="1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left" vertical="center"/>
    </xf>
    <xf numFmtId="166" fontId="16" fillId="3" borderId="24" xfId="0" applyNumberFormat="1" applyFont="1" applyFill="1" applyBorder="1" applyAlignment="1">
      <alignment horizontal="right" vertical="center"/>
    </xf>
    <xf numFmtId="2" fontId="16" fillId="3" borderId="25" xfId="0" applyNumberFormat="1" applyFont="1" applyFill="1" applyBorder="1" applyAlignment="1">
      <alignment horizontal="center" vertical="center"/>
    </xf>
    <xf numFmtId="2" fontId="16" fillId="3" borderId="24" xfId="0" applyNumberFormat="1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left" vertical="center"/>
    </xf>
    <xf numFmtId="166" fontId="16" fillId="3" borderId="30" xfId="0" applyNumberFormat="1" applyFont="1" applyFill="1" applyBorder="1" applyAlignment="1">
      <alignment horizontal="right" vertical="center"/>
    </xf>
    <xf numFmtId="2" fontId="16" fillId="3" borderId="31" xfId="0" applyNumberFormat="1" applyFont="1" applyFill="1" applyBorder="1" applyAlignment="1">
      <alignment horizontal="center" vertical="center"/>
    </xf>
    <xf numFmtId="2" fontId="16" fillId="3" borderId="30" xfId="0" applyNumberFormat="1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left" vertical="center"/>
    </xf>
    <xf numFmtId="166" fontId="12" fillId="3" borderId="20" xfId="0" applyNumberFormat="1" applyFont="1" applyFill="1" applyBorder="1" applyAlignment="1">
      <alignment horizontal="center" vertical="center"/>
    </xf>
    <xf numFmtId="10" fontId="12" fillId="3" borderId="20" xfId="2" applyNumberFormat="1" applyFont="1" applyFill="1" applyBorder="1" applyAlignment="1">
      <alignment horizontal="center" vertical="center"/>
    </xf>
    <xf numFmtId="0" fontId="5" fillId="8" borderId="0" xfId="0" applyFont="1" applyFill="1" applyAlignment="1">
      <alignment horizontal="left" vertical="center"/>
    </xf>
    <xf numFmtId="167" fontId="5" fillId="8" borderId="0" xfId="0" applyNumberFormat="1" applyFont="1" applyFill="1" applyAlignment="1">
      <alignment horizontal="left" vertical="center"/>
    </xf>
    <xf numFmtId="0" fontId="21" fillId="0" borderId="19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vertical="center"/>
    </xf>
    <xf numFmtId="44" fontId="20" fillId="3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4" fillId="6" borderId="0" xfId="0" applyFont="1" applyFill="1"/>
    <xf numFmtId="0" fontId="0" fillId="6" borderId="0" xfId="0" applyFill="1" applyAlignment="1">
      <alignment horizontal="right"/>
    </xf>
    <xf numFmtId="0" fontId="0" fillId="6" borderId="3" xfId="0" applyFill="1" applyBorder="1"/>
    <xf numFmtId="0" fontId="6" fillId="6" borderId="0" xfId="0" applyFont="1" applyFill="1" applyAlignment="1">
      <alignment horizontal="right"/>
    </xf>
    <xf numFmtId="0" fontId="0" fillId="0" borderId="2" xfId="0" applyBorder="1" applyAlignment="1">
      <alignment horizontal="right"/>
    </xf>
    <xf numFmtId="43" fontId="0" fillId="0" borderId="0" xfId="5" applyFont="1"/>
    <xf numFmtId="0" fontId="8" fillId="11" borderId="19" xfId="0" applyFont="1" applyFill="1" applyBorder="1" applyAlignment="1">
      <alignment horizontal="center" vertical="center"/>
    </xf>
    <xf numFmtId="0" fontId="8" fillId="11" borderId="7" xfId="0" applyFont="1" applyFill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0" fillId="12" borderId="0" xfId="0" applyFill="1"/>
    <xf numFmtId="0" fontId="6" fillId="0" borderId="0" xfId="0" applyFont="1"/>
    <xf numFmtId="43" fontId="0" fillId="0" borderId="0" xfId="5" applyFont="1" applyAlignment="1">
      <alignment wrapText="1"/>
    </xf>
    <xf numFmtId="0" fontId="6" fillId="12" borderId="0" xfId="0" applyFont="1" applyFill="1"/>
    <xf numFmtId="0" fontId="0" fillId="6" borderId="0" xfId="0" applyFill="1"/>
    <xf numFmtId="0" fontId="6" fillId="13" borderId="0" xfId="0" applyFont="1" applyFill="1"/>
    <xf numFmtId="43" fontId="6" fillId="13" borderId="0" xfId="5" applyFont="1" applyFill="1" applyAlignment="1">
      <alignment wrapText="1"/>
    </xf>
    <xf numFmtId="43" fontId="6" fillId="13" borderId="0" xfId="5" applyFont="1" applyFill="1"/>
    <xf numFmtId="0" fontId="6" fillId="4" borderId="0" xfId="0" applyFont="1" applyFill="1"/>
    <xf numFmtId="43" fontId="0" fillId="4" borderId="0" xfId="5" applyFont="1" applyFill="1"/>
    <xf numFmtId="43" fontId="6" fillId="13" borderId="0" xfId="5" applyFont="1" applyFill="1" applyAlignment="1">
      <alignment horizontal="right"/>
    </xf>
    <xf numFmtId="4" fontId="21" fillId="0" borderId="7" xfId="0" applyNumberFormat="1" applyFont="1" applyBorder="1" applyAlignment="1">
      <alignment horizontal="center" vertical="center"/>
    </xf>
    <xf numFmtId="44" fontId="21" fillId="0" borderId="15" xfId="0" applyNumberFormat="1" applyFont="1" applyBorder="1" applyAlignment="1">
      <alignment vertical="center"/>
    </xf>
    <xf numFmtId="44" fontId="21" fillId="0" borderId="7" xfId="0" applyNumberFormat="1" applyFont="1" applyBorder="1" applyAlignment="1">
      <alignment vertical="center"/>
    </xf>
    <xf numFmtId="164" fontId="21" fillId="0" borderId="15" xfId="3" applyFont="1" applyBorder="1" applyAlignment="1">
      <alignment horizontal="center" vertical="center"/>
    </xf>
    <xf numFmtId="43" fontId="0" fillId="0" borderId="0" xfId="5" applyFont="1" applyAlignment="1">
      <alignment vertical="center"/>
    </xf>
    <xf numFmtId="43" fontId="0" fillId="0" borderId="7" xfId="5" applyFont="1" applyBorder="1" applyAlignment="1">
      <alignment horizontal="center" vertical="center"/>
    </xf>
    <xf numFmtId="0" fontId="7" fillId="0" borderId="1" xfId="0" applyFont="1" applyBorder="1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44" fontId="21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Border="1"/>
    <xf numFmtId="0" fontId="8" fillId="0" borderId="1" xfId="0" applyFont="1" applyBorder="1"/>
    <xf numFmtId="0" fontId="20" fillId="0" borderId="1" xfId="0" applyFont="1" applyBorder="1" applyAlignment="1">
      <alignment horizontal="right" vertical="center"/>
    </xf>
    <xf numFmtId="44" fontId="8" fillId="0" borderId="1" xfId="0" applyNumberFormat="1" applyFont="1" applyBorder="1"/>
    <xf numFmtId="0" fontId="7" fillId="14" borderId="0" xfId="0" applyFont="1" applyFill="1"/>
    <xf numFmtId="44" fontId="8" fillId="14" borderId="0" xfId="0" applyNumberFormat="1" applyFont="1" applyFill="1"/>
    <xf numFmtId="168" fontId="21" fillId="0" borderId="7" xfId="2" applyNumberFormat="1" applyFont="1" applyBorder="1" applyAlignment="1">
      <alignment horizontal="center" vertical="center"/>
    </xf>
    <xf numFmtId="168" fontId="20" fillId="3" borderId="7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44" fontId="7" fillId="0" borderId="15" xfId="0" applyNumberFormat="1" applyFont="1" applyBorder="1" applyAlignment="1">
      <alignment vertical="center"/>
    </xf>
    <xf numFmtId="44" fontId="8" fillId="5" borderId="1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43" fontId="0" fillId="0" borderId="7" xfId="5" applyFont="1" applyBorder="1" applyAlignment="1">
      <alignment horizontal="left" vertical="center"/>
    </xf>
    <xf numFmtId="0" fontId="0" fillId="4" borderId="36" xfId="0" applyFill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44" fontId="7" fillId="0" borderId="19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7" fillId="0" borderId="0" xfId="0" applyNumberFormat="1" applyFont="1"/>
    <xf numFmtId="0" fontId="6" fillId="4" borderId="37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44" fontId="8" fillId="0" borderId="0" xfId="0" applyNumberFormat="1" applyFont="1"/>
    <xf numFmtId="43" fontId="0" fillId="0" borderId="0" xfId="0" applyNumberFormat="1" applyAlignment="1">
      <alignment vertical="center"/>
    </xf>
    <xf numFmtId="43" fontId="0" fillId="0" borderId="7" xfId="5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7" xfId="0" applyFont="1" applyBorder="1" applyAlignment="1">
      <alignment horizontal="left" vertical="center"/>
    </xf>
    <xf numFmtId="0" fontId="26" fillId="0" borderId="7" xfId="0" applyFont="1" applyBorder="1" applyAlignment="1">
      <alignment horizontal="center" vertical="center"/>
    </xf>
    <xf numFmtId="4" fontId="21" fillId="0" borderId="7" xfId="0" applyNumberFormat="1" applyFont="1" applyBorder="1" applyAlignment="1">
      <alignment horizontal="center" vertical="center" wrapText="1"/>
    </xf>
    <xf numFmtId="43" fontId="0" fillId="0" borderId="0" xfId="5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169" fontId="6" fillId="0" borderId="4" xfId="2" applyNumberFormat="1" applyFont="1" applyBorder="1"/>
    <xf numFmtId="0" fontId="20" fillId="3" borderId="5" xfId="0" applyFont="1" applyFill="1" applyBorder="1" applyAlignment="1">
      <alignment vertical="center"/>
    </xf>
    <xf numFmtId="0" fontId="20" fillId="3" borderId="6" xfId="0" applyFont="1" applyFill="1" applyBorder="1" applyAlignment="1">
      <alignment vertical="center"/>
    </xf>
    <xf numFmtId="0" fontId="20" fillId="3" borderId="2" xfId="0" applyFont="1" applyFill="1" applyBorder="1" applyAlignment="1">
      <alignment vertical="center"/>
    </xf>
    <xf numFmtId="0" fontId="20" fillId="3" borderId="0" xfId="0" applyFont="1" applyFill="1" applyAlignment="1">
      <alignment vertical="center"/>
    </xf>
    <xf numFmtId="0" fontId="20" fillId="3" borderId="3" xfId="0" applyFont="1" applyFill="1" applyBorder="1" applyAlignment="1">
      <alignment vertical="center"/>
    </xf>
    <xf numFmtId="43" fontId="0" fillId="0" borderId="7" xfId="5" applyFont="1" applyBorder="1" applyAlignment="1">
      <alignment vertical="center"/>
    </xf>
    <xf numFmtId="43" fontId="0" fillId="0" borderId="7" xfId="5" applyFont="1" applyFill="1" applyBorder="1" applyAlignment="1">
      <alignment vertical="center"/>
    </xf>
    <xf numFmtId="43" fontId="0" fillId="15" borderId="7" xfId="5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0" fontId="16" fillId="5" borderId="2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5" fillId="8" borderId="0" xfId="0" applyFont="1" applyFill="1" applyAlignment="1">
      <alignment horizontal="right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28" fillId="0" borderId="0" xfId="0" applyFont="1"/>
    <xf numFmtId="0" fontId="29" fillId="16" borderId="40" xfId="0" applyFont="1" applyFill="1" applyBorder="1" applyAlignment="1">
      <alignment horizontal="center" vertical="center"/>
    </xf>
    <xf numFmtId="0" fontId="29" fillId="16" borderId="41" xfId="0" applyFont="1" applyFill="1" applyBorder="1" applyAlignment="1">
      <alignment horizontal="center" vertical="center"/>
    </xf>
    <xf numFmtId="0" fontId="30" fillId="16" borderId="42" xfId="0" applyFont="1" applyFill="1" applyBorder="1" applyAlignment="1">
      <alignment horizontal="center" vertical="center"/>
    </xf>
    <xf numFmtId="0" fontId="30" fillId="16" borderId="0" xfId="0" applyFont="1" applyFill="1" applyAlignment="1">
      <alignment horizontal="center" vertical="center"/>
    </xf>
    <xf numFmtId="164" fontId="7" fillId="0" borderId="0" xfId="3" applyFont="1"/>
    <xf numFmtId="164" fontId="8" fillId="3" borderId="15" xfId="3" applyFont="1" applyFill="1" applyBorder="1" applyAlignment="1">
      <alignment horizontal="right" vertical="center"/>
    </xf>
    <xf numFmtId="164" fontId="0" fillId="0" borderId="0" xfId="3" applyFont="1"/>
    <xf numFmtId="164" fontId="0" fillId="0" borderId="0" xfId="3" applyFont="1" applyAlignment="1">
      <alignment horizontal="center" vertical="center"/>
    </xf>
    <xf numFmtId="164" fontId="8" fillId="3" borderId="15" xfId="3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8" fillId="0" borderId="39" xfId="0" applyFont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0" fontId="16" fillId="5" borderId="26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1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8" fillId="3" borderId="18" xfId="0" applyFont="1" applyFill="1" applyBorder="1" applyAlignment="1">
      <alignment horizontal="right" vertical="center"/>
    </xf>
    <xf numFmtId="0" fontId="5" fillId="8" borderId="0" xfId="0" applyFont="1" applyFill="1" applyAlignment="1">
      <alignment horizontal="center" vertical="center"/>
    </xf>
    <xf numFmtId="0" fontId="8" fillId="3" borderId="19" xfId="0" applyFont="1" applyFill="1" applyBorder="1" applyAlignment="1">
      <alignment horizontal="right" vertical="center"/>
    </xf>
    <xf numFmtId="0" fontId="8" fillId="3" borderId="7" xfId="0" applyFont="1" applyFill="1" applyBorder="1" applyAlignment="1">
      <alignment horizontal="right" vertical="center"/>
    </xf>
    <xf numFmtId="0" fontId="8" fillId="3" borderId="16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10" borderId="15" xfId="0" applyFont="1" applyFill="1" applyBorder="1" applyAlignment="1">
      <alignment horizontal="left" vertical="center"/>
    </xf>
    <xf numFmtId="0" fontId="8" fillId="10" borderId="18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left" vertical="center"/>
    </xf>
    <xf numFmtId="0" fontId="15" fillId="5" borderId="18" xfId="0" applyFont="1" applyFill="1" applyBorder="1" applyAlignment="1">
      <alignment horizontal="left" vertical="center"/>
    </xf>
    <xf numFmtId="0" fontId="8" fillId="9" borderId="15" xfId="0" applyFont="1" applyFill="1" applyBorder="1" applyAlignment="1">
      <alignment horizontal="left" vertical="center"/>
    </xf>
    <xf numFmtId="0" fontId="8" fillId="9" borderId="18" xfId="0" applyFont="1" applyFill="1" applyBorder="1" applyAlignment="1">
      <alignment horizontal="left" vertical="center"/>
    </xf>
    <xf numFmtId="0" fontId="8" fillId="6" borderId="15" xfId="0" applyFont="1" applyFill="1" applyBorder="1" applyAlignment="1">
      <alignment horizontal="left" vertical="center"/>
    </xf>
    <xf numFmtId="0" fontId="8" fillId="6" borderId="18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38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left" vertical="center"/>
    </xf>
    <xf numFmtId="0" fontId="8" fillId="11" borderId="18" xfId="0" applyFont="1" applyFill="1" applyBorder="1" applyAlignment="1">
      <alignment horizontal="left" vertical="center"/>
    </xf>
    <xf numFmtId="0" fontId="20" fillId="3" borderId="34" xfId="0" applyFont="1" applyFill="1" applyBorder="1" applyAlignment="1">
      <alignment horizontal="center" vertical="center"/>
    </xf>
    <xf numFmtId="0" fontId="20" fillId="3" borderId="35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5" fillId="8" borderId="0" xfId="0" applyFont="1" applyFill="1" applyAlignment="1">
      <alignment horizontal="right" vertical="center"/>
    </xf>
    <xf numFmtId="0" fontId="20" fillId="3" borderId="19" xfId="0" applyFont="1" applyFill="1" applyBorder="1" applyAlignment="1">
      <alignment horizontal="right" vertical="center"/>
    </xf>
    <xf numFmtId="0" fontId="20" fillId="3" borderId="7" xfId="0" applyFont="1" applyFill="1" applyBorder="1" applyAlignment="1">
      <alignment horizontal="right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5" fillId="8" borderId="0" xfId="0" applyFont="1" applyFill="1" applyAlignment="1">
      <alignment horizontal="left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right" vertical="center"/>
    </xf>
    <xf numFmtId="0" fontId="5" fillId="8" borderId="0" xfId="0" applyFont="1" applyFill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/>
    </xf>
  </cellXfs>
  <cellStyles count="7">
    <cellStyle name="40% - Ênfase3" xfId="1" builtinId="39"/>
    <cellStyle name="Hiperlink" xfId="4" builtinId="8"/>
    <cellStyle name="Moeda" xfId="3" builtinId="4"/>
    <cellStyle name="Normal" xfId="0" builtinId="0"/>
    <cellStyle name="Normal 2 2 2 2" xfId="6" xr:uid="{6627A40D-A3B7-402E-9933-459BC9204A91}"/>
    <cellStyle name="Porcentagem" xfId="2" builtinId="5"/>
    <cellStyle name="Vírgula" xfId="5" builtinId="3"/>
  </cellStyles>
  <dxfs count="0"/>
  <tableStyles count="0" defaultTableStyle="TableStyleMedium2" defaultPivotStyle="PivotStyleLight16"/>
  <colors>
    <mruColors>
      <color rgb="FFE5E5FF"/>
      <color rgb="FFCDCDFF"/>
      <color rgb="FF99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9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externalLink" Target="externalLinks/externalLink12.xml"/><Relationship Id="rId47" Type="http://schemas.openxmlformats.org/officeDocument/2006/relationships/externalLink" Target="externalLinks/externalLink17.xml"/><Relationship Id="rId50" Type="http://schemas.openxmlformats.org/officeDocument/2006/relationships/externalLink" Target="externalLinks/externalLink20.xml"/><Relationship Id="rId55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40" Type="http://schemas.openxmlformats.org/officeDocument/2006/relationships/externalLink" Target="externalLinks/externalLink10.xml"/><Relationship Id="rId45" Type="http://schemas.openxmlformats.org/officeDocument/2006/relationships/externalLink" Target="externalLinks/externalLink15.xml"/><Relationship Id="rId53" Type="http://schemas.openxmlformats.org/officeDocument/2006/relationships/externalLink" Target="externalLinks/externalLink2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externalLink" Target="externalLinks/externalLink13.xml"/><Relationship Id="rId48" Type="http://schemas.openxmlformats.org/officeDocument/2006/relationships/externalLink" Target="externalLinks/externalLink1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externalLink" Target="externalLinks/externalLink8.xml"/><Relationship Id="rId46" Type="http://schemas.openxmlformats.org/officeDocument/2006/relationships/externalLink" Target="externalLinks/externalLink1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1.xml"/><Relationship Id="rId54" Type="http://schemas.openxmlformats.org/officeDocument/2006/relationships/externalLink" Target="externalLinks/externalLink24.xml"/><Relationship Id="rId6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49" Type="http://schemas.openxmlformats.org/officeDocument/2006/relationships/externalLink" Target="externalLinks/externalLink1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.xml"/><Relationship Id="rId44" Type="http://schemas.openxmlformats.org/officeDocument/2006/relationships/externalLink" Target="externalLinks/externalLink14.xml"/><Relationship Id="rId52" Type="http://schemas.openxmlformats.org/officeDocument/2006/relationships/externalLink" Target="externalLinks/externalLink22.xml"/><Relationship Id="rId6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</xdr:colOff>
      <xdr:row>2</xdr:row>
      <xdr:rowOff>115010</xdr:rowOff>
    </xdr:from>
    <xdr:to>
      <xdr:col>13</xdr:col>
      <xdr:colOff>419100</xdr:colOff>
      <xdr:row>12</xdr:row>
      <xdr:rowOff>151918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D0D597B-FF16-4E79-9269-CFFBA9778D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668" r="11156"/>
        <a:stretch/>
      </xdr:blipFill>
      <xdr:spPr>
        <a:xfrm>
          <a:off x="8591550" y="496010"/>
          <a:ext cx="3705225" cy="31992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8</xdr:row>
      <xdr:rowOff>71569</xdr:rowOff>
    </xdr:from>
    <xdr:to>
      <xdr:col>6</xdr:col>
      <xdr:colOff>2355849</xdr:colOff>
      <xdr:row>13</xdr:row>
      <xdr:rowOff>158750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82720DF-234A-4007-AC88-25FD5E025D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24" t="5883" r="7285" b="8075"/>
        <a:stretch/>
      </xdr:blipFill>
      <xdr:spPr>
        <a:xfrm>
          <a:off x="12382500" y="1605094"/>
          <a:ext cx="2914650" cy="10428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104775</xdr:colOff>
      <xdr:row>3</xdr:row>
      <xdr:rowOff>142875</xdr:rowOff>
    </xdr:from>
    <xdr:to>
      <xdr:col>22</xdr:col>
      <xdr:colOff>19050</xdr:colOff>
      <xdr:row>13</xdr:row>
      <xdr:rowOff>82550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CF5EEA1-C26D-447D-B766-84C7B4D6B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825" y="685800"/>
          <a:ext cx="6619875" cy="194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15</xdr:row>
      <xdr:rowOff>0</xdr:rowOff>
    </xdr:from>
    <xdr:to>
      <xdr:col>22</xdr:col>
      <xdr:colOff>142875</xdr:colOff>
      <xdr:row>25</xdr:row>
      <xdr:rowOff>76200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B9785F5-17B6-4163-BE53-AE6A90F4A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1700" y="2946400"/>
          <a:ext cx="6851650" cy="191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1)%20Relat&#243;rio%20326%20Setembro_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alders\Configura&#231;&#245;es%20locais\Temporary%20Internet%20Files\OLK46\BID%20IV%20-%20CI%20024%20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istrador\Meus%20documentos\Alvoradda%20TO\Custo%20Equipamentos\Custo%20Mes%2005-20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alders\Configura&#231;&#245;es%20locais\Temporary%20Internet%20Files\OLK46\1.%20Custo%20CC%200019%2007%2000%20-%20Cont.%20Ferr.%20JoinvilleENTREGU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marcelo.SEINFRA\Desktop\MWH\METROFOR\LINHA%20SUL\Licita&#231;&#227;o-38-41\Licita&#231;&#227;o%20Lagoinha%20Jo&#227;o%20Felipe\PLANILHA%20DE%20QUANTIDADES%20E%20CUSTOS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gusta\Atp\Documents%20and%20Settings\Renato\Desktop\Pre&#231;os%20Revisados-OAE-SEPLANE-(25-11-04)-fin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U\ASSIS\FECHA\Fecha_auto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sa\c\INTERNET\Eudora\Attach\SBLO_PcP-AmpTPS_fora_CL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%20R%20Q%20U%20I%20V%20O%20S%200%201\Tabela%20PMF\Composi&#231;&#245;es2002emai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CECAV\OR&#199;CILN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adilson\Meus%20documentos\1.%20Adilson\ARQUIVOS\P%20R%20O%20P%20O%20S%20T%20A%20S\D%20N%20I%20T\BR%20101%20SC%20-%20Lote%2022\BR%20101%20SC%20-%20Lote%2022%20-%20Apresenta&#231;&#227;o%20DNIT%20-%20MAR&#199;O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triunfo\Meus%20documentos\Salto-REV-Siplo-Ago\Proposta%20Comercial-Tecnica\Salto\Proposta%20Comercial%20Salto\ANEXO%20III%20-%20AHE%20Salto_Reajuste%20para%20outubro-20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D%20045_14\FIOL%20Grupo%20Medi&#231;&#227;o\1%20Controle%20de%20Recursos\Lista%20de%20Profissionais%2021_01-13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16.10\drive_i\Gest&#227;o%20de%20Planejamento\ARQUIVO%20T&#201;CNICO%20(FNS-LOTE%2003)\PLANILHA%20DE%20VENDA\LOTE%202%20Atualizado%2005-08_re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ro04\eng.%20renato\Meus%20documentos\Obra%20326%20AS\Relat&#243;rios\1)%20Relat&#243;rio%20326%20Setembro_20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.%20Adilson\ARQUIVOS\P%20R%20O%20P%20O%20S%20T%20A%20S\S%20E%20C%20R%20.%20%20%20R%20E%20G%20I%20O%20N%20A%20I%20S\S%20D%20R%20-%20S&#227;o%20Joaquim\2006\CC%2022%202006%20-%20Aero%20SJ\ContFerrSFS\PROPOSTA\01.Or&#231;amento%20Fina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Coordena&#231;&#227;o\Repla\Relat&#243;rio%20Mensal\22-Junho-05\6&#170;%20Programa&#231;&#227;o_Jun%20a%20Dez-0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aleccontrucoes-my.sharepoint.com/JBandeira/Gest&#227;o%20de%20Neg&#243;cios/Subcontratados/Avalia&#231;&#227;o%20dos%20Fornecedor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_aroldo\Meus%20documentos\GEOSOLO\PAVIMENT_VG\Med_5_marajoar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mario.giovanella\Meus%20documentos\TIISA\CONCORR&#202;NCIAS\CPTM-LINHAS%20A-F\Proposta%20Pre&#231;os\FECHAMENTO\1)%20Relat&#243;rio%20326%20Setembro_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_aroldo\Meus%20documentos\GEOSOLO\PAVIMENT_VG\Medi&#231;&#227;o%20n&#186;%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triunfo\Meus%20documentos\Salto-REV-Siplo-Ago\Proposta%20Comercial-Tecnica\Salto\Proposta%20Comercial%20Salto\ANEXO%20III%20-%20AHE%20Salto_Reajuste%20para%20outubro-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eus%20documentos\DEP\BR%20101\101%20Florian&#243;polis%20-%20Os&#243;rio%20Minuta%20Corrigida\Lote%2031%20SC\custos-l3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Propostas\OBRAS%20EM%20EXECU&#199;&#195;O\VALEC_EDITAL_%20004_10-GOIAS-SAO%20PAULO\30_07_2010_APRES.23-08-2010\Cinco%20Engenheiros\Lote_05_Edital_4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ra\bdc\ope\proposta\hidromec\A.H.E\Campos%20Novos_HM1099\CONSOLIDADO\NEGOCIA&#199;&#213;ES\em%20191201\ALCIDES_Resumo%20Geral%20dos%20Cus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 Relatório 326 Setembro_2000"/>
      <sheetName val="RESUMO-DVOP"/>
      <sheetName val="PLANILHA"/>
      <sheetName val="#REF"/>
      <sheetName val="RELATÓRIO"/>
      <sheetName val="MEMÓRIA"/>
      <sheetName val="CUSTO HORÁRIO"/>
      <sheetName val="Mão de obra"/>
      <sheetName val="Material"/>
      <sheetName val="Planilha do Plano"/>
      <sheetName val="REAJU"/>
      <sheetName val="Tabela mês"/>
      <sheetName val="custo jul01"/>
      <sheetName val="1)_Relatório_326_Setembro_2000"/>
      <sheetName val="CUSTO_HORÁRIO"/>
      <sheetName val="Mão_de_obra"/>
      <sheetName val="Planilha_do_Plano"/>
      <sheetName val="Tabela_mês"/>
      <sheetName val="custo_jul01"/>
      <sheetName val="1)_Relatório_326_Setembro_20001"/>
      <sheetName val="CUSTO_HORÁRIO1"/>
      <sheetName val="Mão_de_obra1"/>
      <sheetName val="Planilha_do_Plano1"/>
      <sheetName val="Tabela_mês1"/>
      <sheetName val="custo_jul011"/>
      <sheetName val="Fator_Reajustes1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Coef."/>
      <sheetName val="Materiais"/>
      <sheetName val="PagSep"/>
      <sheetName val="Plan1"/>
      <sheetName val="Quadro 09"/>
      <sheetName val="Quadro 10"/>
      <sheetName val="5.Comp.Orçam"/>
      <sheetName val="BDI obra"/>
      <sheetName val="PlanServiço"/>
      <sheetName val="Anexo 8"/>
      <sheetName val="Anexo 9"/>
      <sheetName val="Anexo 24"/>
      <sheetName val="Anexo 11"/>
      <sheetName val="Anexo 12"/>
      <sheetName val="Anexo 13"/>
      <sheetName val="Anexo 17"/>
      <sheetName val="Anexo 19"/>
      <sheetName val="Anexo 25"/>
      <sheetName val="4.Orçamento"/>
      <sheetName val="3.Cad.Serviços"/>
      <sheetName val="Cad_Comp."/>
      <sheetName val="Equip"/>
      <sheetName val="MObra"/>
      <sheetName val="Transp."/>
      <sheetName val="TDIns"/>
      <sheetName val="Orç.TabDin"/>
      <sheetName val="7.Comp.CadServ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os de Custo"/>
      <sheetName val="Lançamentos"/>
      <sheetName val="CCF-01"/>
      <sheetName val="CCF-02"/>
      <sheetName val="CCF-03"/>
      <sheetName val="CCF-04"/>
      <sheetName val="ESC-06"/>
      <sheetName val="ESC-07"/>
      <sheetName val="ESC-08"/>
      <sheetName val="MNQ-06"/>
      <sheetName val="MNQ-07"/>
      <sheetName val="RAP-11"/>
      <sheetName val="RAP-17"/>
      <sheetName val="REC-02"/>
      <sheetName val="TER-01"/>
      <sheetName val="TER-02"/>
      <sheetName val="TXO-01"/>
      <sheetName val="TXS-02"/>
      <sheetName val="ESA-01"/>
      <sheetName val="MNA-01"/>
      <sheetName val="RCA-01"/>
      <sheetName val="REA-01"/>
      <sheetName val="TEA-01"/>
      <sheetName val="TPA-01"/>
      <sheetName val="CCA-01"/>
      <sheetName val="CCA-02"/>
      <sheetName val="CLA-01"/>
      <sheetName val="CMA-01"/>
      <sheetName val="CPA-01"/>
      <sheetName val="CPA-02"/>
      <sheetName val="VOA-01"/>
      <sheetName val="VOA-02"/>
      <sheetName val="VOA-03"/>
      <sheetName val="JOZ-0262"/>
      <sheetName val="KRA-1912"/>
      <sheetName val="VGA-01"/>
      <sheetName val="VGA-02"/>
      <sheetName val="VGA-03"/>
      <sheetName val="VFA-01"/>
      <sheetName val="VFA-02"/>
      <sheetName val="VFA-03"/>
      <sheetName val="VFA-04"/>
      <sheetName val="VKA-01"/>
      <sheetName val="VKA-02"/>
      <sheetName val="VKA-03"/>
      <sheetName val="VKA-04"/>
      <sheetName val="VKA-05"/>
      <sheetName val="VKA-06"/>
      <sheetName val="VKA-07"/>
      <sheetName val="CAPA"/>
      <sheetName val="INDICE"/>
      <sheetName val="1-DADOS CONTRATUAIS"/>
      <sheetName val="2.1-RESUMO SINTÉTICO"/>
      <sheetName val="3-RESUMO ANALITICO"/>
      <sheetName val="4-270.000 MÃO DE OBRA"/>
      <sheetName val="5-270.999 FERRAMENTAS"/>
      <sheetName val="6-300.000 MATERIAL"/>
      <sheetName val="7-400.000 SERVIÇOS TERCEIROS"/>
      <sheetName val="8-410.000 DESPESAS LOCAIS ADM"/>
      <sheetName val="9-418.008 PROVISÕES"/>
      <sheetName val="10-Acomp.Contrato"/>
      <sheetName val="11-Contr. fatura "/>
      <sheetName val="12-MEDIÇÃO CLIENTE"/>
      <sheetName val="Part. Triunfo"/>
      <sheetName val="13-MEDIÇÃO OBRA"/>
      <sheetName val="14-MEDIÇÃO CENTRAL EQUIPAMENTOS"/>
      <sheetName val="15-MEDIÇÃO TERCEIROS"/>
      <sheetName val="16-PREVISTO X REALIZADO"/>
      <sheetName val="16-Grafico Previsto x Realizado"/>
      <sheetName val="17- PESSOAL"/>
      <sheetName val="18-EQUIPAMENTOS"/>
      <sheetName val="19 -pluviometria"/>
      <sheetName val="20-Fotografia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Serviços(Cad)"/>
      <sheetName val="13.Comp.(Cad)"/>
      <sheetName val="6.Equip"/>
      <sheetName val="Tabela DNIT"/>
      <sheetName val="Salárial"/>
      <sheetName val="Reajuste"/>
      <sheetName val="Vida Util"/>
      <sheetName val="Componentes"/>
      <sheetName val="PlanilhaPreços"/>
      <sheetName val="Equipamento"/>
      <sheetName val="Plan1"/>
      <sheetName val="Plan1 (2)"/>
      <sheetName val="1.Coef."/>
      <sheetName val="BDI"/>
      <sheetName val="Ger"/>
      <sheetName val="11.Orçamento"/>
      <sheetName val="Dtt"/>
      <sheetName val="ABCserv"/>
      <sheetName val="ABCmat"/>
      <sheetName val="ABCtransp"/>
      <sheetName val="CFg"/>
      <sheetName val="CFt"/>
      <sheetName val="CFoae"/>
      <sheetName val="CCt"/>
      <sheetName val="MDe"/>
      <sheetName val="MTt"/>
      <sheetName val="Tcb"/>
      <sheetName val="CCUesc"/>
      <sheetName val="10.Comp.Orçam"/>
      <sheetName val="7.Pessoal(M.O)"/>
      <sheetName val="8.Materiais"/>
      <sheetName val="9.Trans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C_PREÇO _3_"/>
      <sheetName val="Resumo c-preço"/>
      <sheetName val="Resumo S-preço (2)"/>
      <sheetName val="PLANILHA S_PREÇO _3_ (2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AURAÇÃO "/>
      <sheetName val="Resumo OAE"/>
      <sheetName val="OAE"/>
      <sheetName val="NOVAS "/>
      <sheetName val="Transp"/>
      <sheetName val="F.Transporte (2)"/>
      <sheetName val="F.Transport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copo"/>
      <sheetName val="sys1"/>
      <sheetName val="Estudo"/>
      <sheetName val="fl_caixa"/>
      <sheetName val="serv_inep"/>
      <sheetName val="serv_terc"/>
      <sheetName val="trein_inep"/>
      <sheetName val="trein_terc"/>
      <sheetName val="sys0"/>
      <sheetName val="import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J"/>
      <sheetName val="AK"/>
      <sheetName val="AL"/>
      <sheetName val="AM"/>
      <sheetName val="AN"/>
      <sheetName val="AO"/>
      <sheetName val="AP"/>
      <sheetName val="AQ"/>
      <sheetName val="AR"/>
      <sheetName val="AS"/>
      <sheetName val="AT"/>
      <sheetName val="AU"/>
      <sheetName val="AV"/>
      <sheetName val="AW"/>
      <sheetName val="AX"/>
      <sheetName val="AY"/>
      <sheetName val="AZ"/>
      <sheetName val="BA"/>
      <sheetName val="BB"/>
      <sheetName val="BC"/>
      <sheetName val="BD"/>
      <sheetName val="BE"/>
      <sheetName val="BF"/>
      <sheetName val="BG"/>
      <sheetName val="BH"/>
      <sheetName val="BI"/>
      <sheetName val="BJ"/>
      <sheetName val="BK"/>
      <sheetName val="BL"/>
      <sheetName val="BM"/>
      <sheetName val="BN"/>
      <sheetName val="BO"/>
      <sheetName val="BP"/>
      <sheetName val="BQ"/>
      <sheetName val="BR"/>
      <sheetName val="BS"/>
      <sheetName val="BT"/>
      <sheetName val="BU"/>
      <sheetName val="BV"/>
      <sheetName val="BW"/>
      <sheetName val="BX"/>
      <sheetName val="BY"/>
      <sheetName val="BZ"/>
      <sheetName val="CA"/>
      <sheetName val="CB"/>
      <sheetName val="CC"/>
      <sheetName val="CD"/>
      <sheetName val="CE"/>
      <sheetName val="CF"/>
      <sheetName val="CG"/>
      <sheetName val="CH"/>
      <sheetName val="CI"/>
      <sheetName val="CJ"/>
      <sheetName val="CK"/>
      <sheetName val="CL"/>
      <sheetName val="CM"/>
      <sheetName val="CN"/>
      <sheetName val="CO"/>
      <sheetName val="CP"/>
      <sheetName val="CQ"/>
      <sheetName val="CR"/>
      <sheetName val="CS"/>
      <sheetName val="CT"/>
      <sheetName val="CU"/>
      <sheetName val="CV"/>
      <sheetName val="CW"/>
      <sheetName val="CX"/>
      <sheetName val="CY"/>
      <sheetName val="CZ"/>
      <sheetName val="DA"/>
      <sheetName val="DB"/>
      <sheetName val="DC"/>
      <sheetName val="DD"/>
      <sheetName val="DE"/>
      <sheetName val="DF"/>
      <sheetName val="DG"/>
      <sheetName val="DH"/>
      <sheetName val="DI"/>
      <sheetName val="DJ"/>
      <sheetName val="DK"/>
      <sheetName val="DL"/>
      <sheetName val="DM"/>
      <sheetName val="DN"/>
      <sheetName val="DO"/>
      <sheetName val="DP"/>
      <sheetName val="DQ"/>
      <sheetName val="DR"/>
      <sheetName val="DS"/>
      <sheetName val="DT"/>
      <sheetName val="DU"/>
      <sheetName val="DV"/>
      <sheetName val="DW"/>
      <sheetName val="DX"/>
      <sheetName val="DY"/>
      <sheetName val="DZ"/>
      <sheetName val="EA"/>
      <sheetName val="EB"/>
      <sheetName val="EC"/>
      <sheetName val="ED"/>
      <sheetName val="EE"/>
      <sheetName val="EF"/>
      <sheetName val="EG"/>
      <sheetName val="EH"/>
      <sheetName val="EI"/>
      <sheetName val="EJ"/>
      <sheetName val="EK"/>
      <sheetName val="EL"/>
      <sheetName val="EM"/>
      <sheetName val="EN"/>
      <sheetName val="EO"/>
      <sheetName val="EP"/>
      <sheetName val="EQ"/>
      <sheetName val="ER"/>
      <sheetName val="ES"/>
      <sheetName val="ET"/>
      <sheetName val="EU"/>
      <sheetName val="EV"/>
      <sheetName val="EW"/>
      <sheetName val="EX"/>
      <sheetName val="EY"/>
      <sheetName val="EZ"/>
      <sheetName val="FA"/>
      <sheetName val="FB"/>
      <sheetName val="FC"/>
      <sheetName val="FD"/>
      <sheetName val="FE"/>
      <sheetName val="FF"/>
      <sheetName val="FG"/>
      <sheetName val="FH"/>
      <sheetName val="FI"/>
      <sheetName val="FJ"/>
      <sheetName val="FK"/>
      <sheetName val="FL"/>
      <sheetName val="FM"/>
      <sheetName val="FN"/>
      <sheetName val="FO"/>
      <sheetName val="FP"/>
      <sheetName val="FQ"/>
      <sheetName val="FR"/>
      <sheetName val="FS"/>
      <sheetName val="FT"/>
      <sheetName val="FU"/>
      <sheetName val="FV"/>
      <sheetName val="FW"/>
      <sheetName val="FX"/>
      <sheetName val="FY"/>
      <sheetName val="FZ"/>
      <sheetName val="GA"/>
      <sheetName val="GB"/>
      <sheetName val="GC"/>
      <sheetName val="GD"/>
      <sheetName val="GE"/>
      <sheetName val="GF"/>
      <sheetName val="GG"/>
      <sheetName val="GH"/>
      <sheetName val="GI"/>
      <sheetName val="GJ"/>
      <sheetName val="GK"/>
      <sheetName val="GL"/>
      <sheetName val="GM"/>
      <sheetName val="GN"/>
      <sheetName val="GO"/>
      <sheetName val="GP"/>
      <sheetName val="GQ"/>
      <sheetName val="GR"/>
      <sheetName val="GS"/>
      <sheetName val="GT"/>
      <sheetName val="GU"/>
      <sheetName val="GV"/>
      <sheetName val="GW"/>
      <sheetName val="GX"/>
      <sheetName val="GY"/>
      <sheetName val="GZ"/>
      <sheetName val="HA"/>
      <sheetName val="HB"/>
      <sheetName val="HC"/>
      <sheetName val="HD"/>
      <sheetName val="HE"/>
      <sheetName val="HF"/>
      <sheetName val="HG"/>
      <sheetName val="HH"/>
      <sheetName val="HI"/>
      <sheetName val="HJ"/>
      <sheetName val="HK"/>
      <sheetName val="HL"/>
      <sheetName val="HM"/>
      <sheetName val="HN"/>
      <sheetName val="HO"/>
      <sheetName val="HP"/>
      <sheetName val="HQ"/>
      <sheetName val="HR"/>
      <sheetName val="HS"/>
      <sheetName val="HT"/>
      <sheetName val="HU"/>
      <sheetName val="HV"/>
      <sheetName val="HW"/>
      <sheetName val="HX"/>
      <sheetName val="HY"/>
      <sheetName val="HZ"/>
      <sheetName val="IA"/>
      <sheetName val="IB"/>
      <sheetName val="IC"/>
      <sheetName val="ID"/>
      <sheetName val="IE"/>
      <sheetName val="IF"/>
      <sheetName val="IG"/>
      <sheetName val="IH"/>
      <sheetName val="II"/>
      <sheetName val="IJ"/>
      <sheetName val="IK"/>
      <sheetName val="IL"/>
      <sheetName val="IM"/>
      <sheetName val="IN"/>
      <sheetName val="IO"/>
      <sheetName val="IP"/>
      <sheetName val="IQ"/>
      <sheetName val="IR"/>
      <sheetName val="IS"/>
      <sheetName val="IT"/>
      <sheetName val="IU"/>
      <sheetName val="IV"/>
      <sheetName val="Módul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 Global"/>
      <sheetName val="Elétrica"/>
      <sheetName val="Hidrossanitário"/>
      <sheetName val="Genéricos"/>
      <sheetName val="SBLO_PcP-AmpTPS_fora_CLP"/>
      <sheetName val="Orçamento_Global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ético"/>
      <sheetName val="Analítico01"/>
      <sheetName val="Analítico02"/>
      <sheetName val="Insumos"/>
    </sheetNames>
    <sheetDataSet>
      <sheetData sheetId="0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is"/>
      <sheetName val="Equip"/>
      <sheetName val="EncSociais"/>
      <sheetName val="TabDinOrçamento"/>
      <sheetName val="Plan1"/>
      <sheetName val="PL DNIT"/>
      <sheetName val="Coef."/>
      <sheetName val="Plan3"/>
      <sheetName val="INDIRETOS"/>
      <sheetName val="SEGUROS"/>
      <sheetName val="BDI"/>
      <sheetName val="CompBDI"/>
      <sheetName val="Carta"/>
      <sheetName val="PEM_BR101"/>
      <sheetName val="Quadro 04"/>
      <sheetName val="Orçamento"/>
      <sheetName val="Orçamento (Reaj)"/>
      <sheetName val="Quadro 10"/>
      <sheetName val="Composições"/>
      <sheetName val="Composições (2)"/>
      <sheetName val="Serviços"/>
      <sheetName val="Cad_Comp."/>
      <sheetName val="Transp."/>
      <sheetName val="MObra"/>
      <sheetName val="Quadro 09"/>
      <sheetName val="Quadro 07"/>
      <sheetName val="TD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II"/>
      <sheetName val="Fator Reajustes"/>
    </sheetNames>
    <sheetDataSet>
      <sheetData sheetId="0" refreshError="1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ual"/>
      <sheetName val="Dist_Equipe"/>
      <sheetName val="Veículos_Imóveis"/>
      <sheetName val="Qd-Acomp"/>
      <sheetName val="Qtd x R$"/>
      <sheetName val="Desmob"/>
      <sheetName val="SUCON"/>
      <sheetName val="QDR_SUCON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 2"/>
      <sheetName val="plan01"/>
      <sheetName val="Plan1"/>
    </sheetNames>
    <sheetDataSet>
      <sheetData sheetId="0"/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 Relatório 326 Setembro_2000"/>
      <sheetName val="RESUMO-DVOP"/>
      <sheetName val="PLANILHA"/>
      <sheetName val="#REF"/>
      <sheetName val="RELATÓRIO"/>
      <sheetName val="MEMÓRIA"/>
      <sheetName val="CUSTO HORÁRIO"/>
      <sheetName val="Mão de obra"/>
      <sheetName val="Material"/>
      <sheetName val="Planilha do Plano"/>
      <sheetName val="REAJU"/>
      <sheetName val="Tabela mês"/>
      <sheetName val="custo jul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Serviços(Cad)"/>
      <sheetName val="1.Coef."/>
      <sheetName val="2.BDI(Orçam)"/>
      <sheetName val="2.1 CD_Obra"/>
      <sheetName val="2.2 CD_Fpolis"/>
      <sheetName val="Carta"/>
      <sheetName val="Cron.Fis.Fin"/>
      <sheetName val="M2"/>
      <sheetName val="6.Equip"/>
      <sheetName val="7.Pessoal(M.O)"/>
      <sheetName val="8.Materiais"/>
      <sheetName val="9.Transp."/>
      <sheetName val="10.Comp.Orçam"/>
      <sheetName val="11.Orçamento"/>
      <sheetName val="13.Comp.(Cad)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I-FIS"/>
      <sheetName val="MOI-FIN"/>
      <sheetName val="MOD-FIS"/>
      <sheetName val="MOD-FIN"/>
      <sheetName val="QPED-FIS"/>
      <sheetName val="QPEI-FIS"/>
      <sheetName val="QPED-FIN"/>
      <sheetName val="QPEI-FIN"/>
      <sheetName val="TERC-FIN.1"/>
      <sheetName val="TERC-FIN.2"/>
      <sheetName val="CpuApr"/>
      <sheetName val="MED 01"/>
      <sheetName val="MED 02"/>
      <sheetName val="MED 03"/>
      <sheetName val="MED 04"/>
      <sheetName val="MED 05"/>
      <sheetName val="MED 06"/>
      <sheetName val="MED 07"/>
      <sheetName val="MED 08"/>
      <sheetName val="MED 09"/>
      <sheetName val="MED 10"/>
      <sheetName val="MEDIÇÃO 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RÃO"/>
      <sheetName val="Subcontratados_Formal"/>
      <sheetName val="FRANKI"/>
      <sheetName val="FUNDESP"/>
      <sheetName val="Plan2"/>
      <sheetName val="Plan3"/>
      <sheetName val="PADRÃO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-1ª med."/>
      <sheetName val="final"/>
      <sheetName val="MED_5"/>
      <sheetName val="REL MED_5"/>
      <sheetName val="DRENA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-DVOP"/>
      <sheetName val="PLANILHA"/>
      <sheetName val="#REF"/>
      <sheetName val="CUSTO HORÁRIO"/>
      <sheetName val="Mão de obra"/>
      <sheetName val="Material"/>
      <sheetName val="Planilha do Plano"/>
      <sheetName val="REAJU"/>
      <sheetName val="Tabela mês"/>
      <sheetName val="RELATÓRIO"/>
      <sheetName val="MEMÓRIA"/>
      <sheetName val="1) Relatório 326 Setembro_2000"/>
      <sheetName val="custo jul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"/>
      <sheetName val="Sub-base"/>
      <sheetName val="Base"/>
      <sheetName val="Relatório-5ª med."/>
      <sheetName val="RESUMO-DVOP"/>
      <sheetName val="REAJUSTE "/>
      <sheetName val="Rem. e limpeza "/>
      <sheetName val="Cubação - Teórica"/>
      <sheetName val="DMT - TEORICO "/>
      <sheetName val="Cub.-Med 5"/>
      <sheetName val="DMT-5ª MEDIÇÃO "/>
      <sheetName val="Cronograma Físico-Financeiro"/>
      <sheetName val="Cronograma Semanal"/>
      <sheetName val="Bueiros"/>
      <sheetName val="Imprimação"/>
      <sheetName val="CBUQ"/>
      <sheetName val="Colchão drenante"/>
      <sheetName val="TSS"/>
      <sheetName val="TSD-FOG"/>
      <sheetName val="AGREGADOS"/>
      <sheetName val="Pintura"/>
      <sheetName val="Grama"/>
      <sheetName val="Transporte de brita"/>
      <sheetName val="DRENO"/>
      <sheetName val="DRENO SALDO"/>
      <sheetName val="AÇO CA-50"/>
      <sheetName val="AÇO CA-50 (2)"/>
      <sheetName val="DMT - TEORICO 2"/>
      <sheetName val="Acumul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II"/>
      <sheetName val="Fator Reajustes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 com composição do DNER"/>
      <sheetName val="Composição do  DNER"/>
      <sheetName val="Serviços Novos"/>
      <sheetName val="Composição Nova"/>
      <sheetName val="DMT Lote 22 e Lote 31"/>
      <sheetName val="Preços de equipamentos"/>
      <sheetName val="Preços de Mão-de-obra"/>
      <sheetName val="Preços de Materiais"/>
      <sheetName val="Reaproveitamento_de_formas"/>
      <sheetName val="custos-l31"/>
      <sheetName val="#REF"/>
      <sheetName val="Serviço_com_composição_do_DNER"/>
      <sheetName val="Composição_do__DNER"/>
      <sheetName val="Serviços_Novos"/>
      <sheetName val="Composição_Nova"/>
      <sheetName val="DMT_Lote_22_e_Lote_31"/>
      <sheetName val="Preços_de_equipamentos"/>
      <sheetName val="Preços_de_Mão-de-obra"/>
      <sheetName val="Preços_de_Materia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Vida Util"/>
      <sheetName val="Componentes"/>
      <sheetName val="Equipamento"/>
      <sheetName val="1.Coef."/>
      <sheetName val="8.Materiais"/>
      <sheetName val="12.Serviços(Cad)"/>
      <sheetName val="13.Comp.(Cad)"/>
      <sheetName val="ANEXO V B"/>
      <sheetName val="ANEXO X A"/>
      <sheetName val="ANEXO X B"/>
      <sheetName val="ANEXO X C"/>
      <sheetName val="ANEXO X D"/>
      <sheetName val="ANEXO X E"/>
      <sheetName val="ANEXO X F"/>
      <sheetName val="ANEXO X G"/>
      <sheetName val="ANEXO X H"/>
      <sheetName val="ANEXO X I"/>
      <sheetName val="ANEXO IX D"/>
      <sheetName val="ANEXO IX E"/>
      <sheetName val="ANEXO IX F"/>
      <sheetName val="ANEXO IX G"/>
      <sheetName val="ANEXO IX H"/>
      <sheetName val="ANEXO IX I"/>
      <sheetName val="ANEXO IX G (2)"/>
      <sheetName val="6.Equip"/>
      <sheetName val="7.Pessoal(M.O)"/>
      <sheetName val="9.Trans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 dos Custos"/>
      <sheetName val="Cod_itemiz"/>
      <sheetName val="Macro1"/>
      <sheetName val="Módulo1"/>
      <sheetName val="Módulo2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br/dnit/pt-br/assuntos/planejamento-e-pesquisa/custos-e-pagamentos/custos-e-pagamentos-dnit/engenharia-consultiva/tabela-de-precos-de-consultoria-resolucao-no-11-202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B1040-EB43-4B0D-B8CF-9F8412D6D860}">
  <dimension ref="D7:G11"/>
  <sheetViews>
    <sheetView showGridLines="0" topLeftCell="D1" zoomScaleNormal="100" workbookViewId="0">
      <selection activeCell="G10" sqref="G10"/>
    </sheetView>
  </sheetViews>
  <sheetFormatPr defaultRowHeight="14.5" x14ac:dyDescent="0.35"/>
  <cols>
    <col min="4" max="4" width="12.7265625" customWidth="1"/>
    <col min="5" max="5" width="18" customWidth="1"/>
    <col min="6" max="6" width="4.453125" customWidth="1"/>
    <col min="7" max="7" width="60.54296875" customWidth="1"/>
  </cols>
  <sheetData>
    <row r="7" spans="4:7" ht="15" thickBot="1" x14ac:dyDescent="0.4"/>
    <row r="8" spans="4:7" ht="40.5" customHeight="1" thickTop="1" thickBot="1" x14ac:dyDescent="0.4">
      <c r="D8" s="21" t="s">
        <v>0</v>
      </c>
      <c r="E8" s="22">
        <v>44287</v>
      </c>
      <c r="F8" s="20"/>
    </row>
    <row r="9" spans="4:7" ht="15.5" thickTop="1" thickBot="1" x14ac:dyDescent="0.4"/>
    <row r="10" spans="4:7" ht="85.5" customHeight="1" thickTop="1" thickBot="1" x14ac:dyDescent="0.4">
      <c r="D10" s="21" t="s">
        <v>1</v>
      </c>
      <c r="E10" s="23" t="s">
        <v>2</v>
      </c>
      <c r="F10" s="20"/>
      <c r="G10" s="19" t="s">
        <v>3</v>
      </c>
    </row>
    <row r="11" spans="4:7" ht="15" thickTop="1" x14ac:dyDescent="0.35"/>
  </sheetData>
  <hyperlinks>
    <hyperlink ref="G10" r:id="rId1" xr:uid="{F9B58A87-5709-4435-8C50-039EA9A90406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4DFAC-BC51-4E14-8627-317076EC4BBB}">
  <sheetPr codeName="Planilha7">
    <tabColor rgb="FF0070C0"/>
    <pageSetUpPr fitToPage="1"/>
  </sheetPr>
  <dimension ref="A1:L35"/>
  <sheetViews>
    <sheetView showGridLines="0" view="pageBreakPreview" zoomScaleNormal="100" zoomScaleSheetLayoutView="100" workbookViewId="0">
      <selection activeCell="H31" sqref="H31"/>
    </sheetView>
  </sheetViews>
  <sheetFormatPr defaultColWidth="9.26953125" defaultRowHeight="14.5" x14ac:dyDescent="0.35"/>
  <cols>
    <col min="1" max="2" width="11.54296875" customWidth="1"/>
    <col min="3" max="3" width="45.54296875" customWidth="1"/>
    <col min="4" max="4" width="16.7265625" customWidth="1"/>
    <col min="7" max="8" width="18" bestFit="1" customWidth="1"/>
    <col min="9" max="9" width="29" customWidth="1"/>
    <col min="10" max="10" width="9.26953125" customWidth="1"/>
    <col min="11" max="11" width="12.453125" customWidth="1"/>
    <col min="12" max="14" width="9.26953125" customWidth="1"/>
  </cols>
  <sheetData>
    <row r="1" spans="1:12" x14ac:dyDescent="0.35">
      <c r="A1" s="212" t="s">
        <v>287</v>
      </c>
      <c r="B1" s="212"/>
      <c r="C1" s="212"/>
      <c r="D1" s="212"/>
      <c r="E1" s="212"/>
      <c r="F1" s="212"/>
      <c r="G1" s="212"/>
      <c r="H1" s="212"/>
      <c r="K1">
        <v>24</v>
      </c>
    </row>
    <row r="2" spans="1:12" x14ac:dyDescent="0.35">
      <c r="A2" s="212" t="s">
        <v>288</v>
      </c>
      <c r="B2" s="212"/>
      <c r="C2" s="212"/>
      <c r="D2" s="212"/>
      <c r="E2" s="212"/>
      <c r="F2" s="212"/>
      <c r="G2" s="212"/>
      <c r="H2" s="212"/>
    </row>
    <row r="3" spans="1:12" ht="23.15" customHeight="1" x14ac:dyDescent="0.35">
      <c r="A3" s="32" t="s">
        <v>289</v>
      </c>
      <c r="B3" s="215" t="s">
        <v>316</v>
      </c>
      <c r="C3" s="215"/>
      <c r="D3" s="215"/>
      <c r="E3" s="215"/>
      <c r="F3" s="215"/>
      <c r="G3" s="215"/>
      <c r="H3" s="215"/>
    </row>
    <row r="4" spans="1:12" x14ac:dyDescent="0.35">
      <c r="A4" s="216" t="s">
        <v>291</v>
      </c>
      <c r="B4" s="217" t="s">
        <v>292</v>
      </c>
      <c r="C4" s="217" t="s">
        <v>293</v>
      </c>
      <c r="D4" s="217" t="s">
        <v>294</v>
      </c>
      <c r="E4" s="217" t="s">
        <v>295</v>
      </c>
      <c r="F4" s="217"/>
      <c r="G4" s="217" t="s">
        <v>313</v>
      </c>
      <c r="H4" s="218"/>
    </row>
    <row r="5" spans="1:12" x14ac:dyDescent="0.35">
      <c r="A5" s="216"/>
      <c r="B5" s="217"/>
      <c r="C5" s="217"/>
      <c r="D5" s="217"/>
      <c r="E5" s="182" t="s">
        <v>297</v>
      </c>
      <c r="F5" s="182" t="s">
        <v>298</v>
      </c>
      <c r="G5" s="182" t="s">
        <v>299</v>
      </c>
      <c r="H5" s="183" t="s">
        <v>298</v>
      </c>
    </row>
    <row r="6" spans="1:12" ht="23.15" customHeight="1" x14ac:dyDescent="0.35">
      <c r="A6" s="53">
        <v>1</v>
      </c>
      <c r="B6" s="54"/>
      <c r="C6" s="219" t="s">
        <v>300</v>
      </c>
      <c r="D6" s="220"/>
      <c r="E6" s="220"/>
      <c r="F6" s="220"/>
      <c r="G6" s="220"/>
      <c r="H6" s="220"/>
    </row>
    <row r="7" spans="1:12" ht="23.15" customHeight="1" x14ac:dyDescent="0.35">
      <c r="A7" s="33" t="s">
        <v>301</v>
      </c>
      <c r="B7" s="34"/>
      <c r="C7" s="221" t="s">
        <v>302</v>
      </c>
      <c r="D7" s="222"/>
      <c r="E7" s="222"/>
      <c r="F7" s="222"/>
      <c r="G7" s="222"/>
      <c r="H7" s="222"/>
    </row>
    <row r="8" spans="1:12" ht="23.15" customHeight="1" x14ac:dyDescent="0.35">
      <c r="A8" s="35"/>
      <c r="B8" s="36" t="s">
        <v>43</v>
      </c>
      <c r="C8" s="37" t="s">
        <v>237</v>
      </c>
      <c r="D8" s="36" t="s">
        <v>303</v>
      </c>
      <c r="E8" s="38">
        <v>1</v>
      </c>
      <c r="F8" s="38">
        <f>TRUNC(E8*$K$1,2)</f>
        <v>24</v>
      </c>
      <c r="G8" s="39">
        <f>VLOOKUP(B8,'Tabela DNIT'!B:D,3,0)</f>
        <v>8766.07</v>
      </c>
      <c r="H8" s="40">
        <f t="shared" ref="H8:H9" si="0">TRUNC(F8*G8,2)</f>
        <v>210385.68</v>
      </c>
      <c r="I8" s="39" t="str">
        <f>IFERROR(VLOOKUP(B8,'Tabela DNIT'!B:D,2,0),0)</f>
        <v>Advogado júnior</v>
      </c>
      <c r="J8" t="str">
        <f>IF(I8=C8,"correto","erro")</f>
        <v>correto</v>
      </c>
      <c r="K8" s="39">
        <f>VLOOKUP(I8,'Tabela DNIT'!C:D,2,0)</f>
        <v>8766.07</v>
      </c>
      <c r="L8" t="str">
        <f>IF(K8=G8,"correto","erro")</f>
        <v>correto</v>
      </c>
    </row>
    <row r="9" spans="1:12" ht="23.15" customHeight="1" x14ac:dyDescent="0.35">
      <c r="A9" s="35"/>
      <c r="B9" s="36" t="s">
        <v>132</v>
      </c>
      <c r="C9" s="37" t="s">
        <v>242</v>
      </c>
      <c r="D9" s="36" t="s">
        <v>303</v>
      </c>
      <c r="E9" s="38">
        <v>3</v>
      </c>
      <c r="F9" s="38">
        <f>TRUNC(E9*$K$1,2)</f>
        <v>72</v>
      </c>
      <c r="G9" s="39">
        <f>VLOOKUP(B9,'Tabela DNIT'!B:D,3,0)</f>
        <v>17638.490000000002</v>
      </c>
      <c r="H9" s="40">
        <f t="shared" si="0"/>
        <v>1269971.28</v>
      </c>
      <c r="I9" s="39" t="str">
        <f>IFERROR(VLOOKUP(B9,'Tabela DNIT'!B:D,2,0),0)</f>
        <v>Engenheiro de projetos júnior</v>
      </c>
      <c r="J9" t="str">
        <f t="shared" ref="J9:J23" si="1">IF(I9=C9,"correto","erro")</f>
        <v>correto</v>
      </c>
      <c r="K9" s="39">
        <f>VLOOKUP(I9,'Tabela DNIT'!C:D,2,0)</f>
        <v>17638.490000000002</v>
      </c>
      <c r="L9" t="str">
        <f t="shared" ref="L9:L23" si="2">IF(K9=G9,"correto","erro")</f>
        <v>correto</v>
      </c>
    </row>
    <row r="10" spans="1:12" ht="23.15" customHeight="1" x14ac:dyDescent="0.35">
      <c r="A10" s="33" t="s">
        <v>305</v>
      </c>
      <c r="B10" s="34"/>
      <c r="C10" s="221" t="s">
        <v>314</v>
      </c>
      <c r="D10" s="222"/>
      <c r="E10" s="222"/>
      <c r="F10" s="222"/>
      <c r="G10" s="222"/>
      <c r="H10" s="222"/>
      <c r="I10" s="39">
        <f>IFERROR(VLOOKUP(B10,'Tabela DNIT'!B:D,2,0),0)</f>
        <v>0</v>
      </c>
      <c r="J10" t="str">
        <f t="shared" si="1"/>
        <v>erro</v>
      </c>
      <c r="K10" s="39" t="e">
        <f>VLOOKUP(I10,'Tabela DNIT'!C:D,2,0)</f>
        <v>#N/A</v>
      </c>
      <c r="L10" t="e">
        <f t="shared" si="2"/>
        <v>#N/A</v>
      </c>
    </row>
    <row r="11" spans="1:12" ht="23.15" customHeight="1" x14ac:dyDescent="0.35">
      <c r="A11" s="35"/>
      <c r="B11" s="36" t="s">
        <v>198</v>
      </c>
      <c r="C11" s="37" t="s">
        <v>199</v>
      </c>
      <c r="D11" s="36" t="s">
        <v>303</v>
      </c>
      <c r="E11" s="38">
        <v>1</v>
      </c>
      <c r="F11" s="38">
        <f>TRUNC(E11*$K$1,2)</f>
        <v>24</v>
      </c>
      <c r="G11" s="39">
        <f>VLOOKUP(B11,'Tabela DNIT'!B:D,3,0)</f>
        <v>5206.96</v>
      </c>
      <c r="H11" s="40">
        <f t="shared" ref="H11:H12" si="3">TRUNC(F11*G11,2)</f>
        <v>124967.03999999999</v>
      </c>
      <c r="I11" s="39" t="str">
        <f>IFERROR(VLOOKUP(B11,'Tabela DNIT'!B:D,2,0),0)</f>
        <v>Técnico ambiental</v>
      </c>
      <c r="J11" t="str">
        <f t="shared" si="1"/>
        <v>correto</v>
      </c>
      <c r="K11" s="39">
        <f>VLOOKUP(I11,'Tabela DNIT'!C:D,2,0)</f>
        <v>5206.96</v>
      </c>
      <c r="L11" t="str">
        <f t="shared" si="2"/>
        <v>correto</v>
      </c>
    </row>
    <row r="12" spans="1:12" ht="23.15" customHeight="1" x14ac:dyDescent="0.35">
      <c r="A12" s="35"/>
      <c r="B12" s="36" t="s">
        <v>200</v>
      </c>
      <c r="C12" s="37" t="s">
        <v>201</v>
      </c>
      <c r="D12" s="36" t="s">
        <v>303</v>
      </c>
      <c r="E12" s="38">
        <v>3</v>
      </c>
      <c r="F12" s="38">
        <f>TRUNC(E12*$K$1,2)</f>
        <v>72</v>
      </c>
      <c r="G12" s="39">
        <f>VLOOKUP(B12,'Tabela DNIT'!B:D,3,0)</f>
        <v>6010.02</v>
      </c>
      <c r="H12" s="40">
        <f t="shared" si="3"/>
        <v>432721.44</v>
      </c>
      <c r="I12" s="39" t="str">
        <f>IFERROR(VLOOKUP(B12,'Tabela DNIT'!B:D,2,0),0)</f>
        <v>Técnico de obras</v>
      </c>
      <c r="J12" t="str">
        <f t="shared" si="1"/>
        <v>correto</v>
      </c>
      <c r="K12" s="39">
        <f>VLOOKUP(I12,'Tabela DNIT'!C:D,2,0)</f>
        <v>6010.02</v>
      </c>
      <c r="L12" t="str">
        <f t="shared" si="2"/>
        <v>correto</v>
      </c>
    </row>
    <row r="13" spans="1:12" ht="23.15" customHeight="1" x14ac:dyDescent="0.35">
      <c r="A13" s="33" t="s">
        <v>317</v>
      </c>
      <c r="B13" s="34"/>
      <c r="C13" s="221" t="s">
        <v>306</v>
      </c>
      <c r="D13" s="222"/>
      <c r="E13" s="222"/>
      <c r="F13" s="222"/>
      <c r="G13" s="222"/>
      <c r="H13" s="222"/>
      <c r="I13" s="39">
        <f>IFERROR(VLOOKUP(B13,'Tabela DNIT'!B:D,2,0),0)</f>
        <v>0</v>
      </c>
      <c r="J13" t="str">
        <f t="shared" si="1"/>
        <v>erro</v>
      </c>
      <c r="K13" s="39" t="e">
        <f>VLOOKUP(I13,'Tabela DNIT'!C:D,2,0)</f>
        <v>#N/A</v>
      </c>
      <c r="L13" t="e">
        <f t="shared" si="2"/>
        <v>#N/A</v>
      </c>
    </row>
    <row r="14" spans="1:12" ht="23.15" customHeight="1" x14ac:dyDescent="0.35">
      <c r="A14" s="35"/>
      <c r="B14" s="36" t="s">
        <v>174</v>
      </c>
      <c r="C14" s="37" t="s">
        <v>175</v>
      </c>
      <c r="D14" s="36" t="s">
        <v>303</v>
      </c>
      <c r="E14" s="38">
        <v>1</v>
      </c>
      <c r="F14" s="38">
        <f>TRUNC(E14*$K$1,2)</f>
        <v>24</v>
      </c>
      <c r="G14" s="39">
        <f>VLOOKUP(B14,'Tabela DNIT'!B:D,3,0)</f>
        <v>4078.19</v>
      </c>
      <c r="H14" s="40">
        <f>TRUNC(F14*G14,2)</f>
        <v>97876.56</v>
      </c>
      <c r="I14" s="39" t="str">
        <f>IFERROR(VLOOKUP(B14,'Tabela DNIT'!B:D,2,0),0)</f>
        <v>Motorista de veículo leve</v>
      </c>
      <c r="J14" t="str">
        <f t="shared" si="1"/>
        <v>correto</v>
      </c>
      <c r="K14" s="39">
        <f>VLOOKUP(I14,'Tabela DNIT'!C:D,2,0)</f>
        <v>4078.19</v>
      </c>
      <c r="L14" t="str">
        <f t="shared" si="2"/>
        <v>correto</v>
      </c>
    </row>
    <row r="15" spans="1:12" ht="23.15" customHeight="1" x14ac:dyDescent="0.35">
      <c r="A15" s="49">
        <v>2</v>
      </c>
      <c r="B15" s="50"/>
      <c r="C15" s="225" t="s">
        <v>31</v>
      </c>
      <c r="D15" s="226"/>
      <c r="E15" s="226"/>
      <c r="F15" s="226"/>
      <c r="G15" s="226"/>
      <c r="H15" s="226"/>
      <c r="I15" s="39">
        <f>IFERROR(VLOOKUP(B15,'Tabela DNIT'!B:D,2,0),0)</f>
        <v>0</v>
      </c>
      <c r="J15" t="str">
        <f t="shared" si="1"/>
        <v>erro</v>
      </c>
      <c r="K15" s="39" t="e">
        <f>VLOOKUP(I15,'Tabela DNIT'!C:D,2,0)</f>
        <v>#N/A</v>
      </c>
      <c r="L15" t="e">
        <f t="shared" si="2"/>
        <v>#N/A</v>
      </c>
    </row>
    <row r="16" spans="1:12" ht="23.15" customHeight="1" x14ac:dyDescent="0.35">
      <c r="A16" s="35"/>
      <c r="B16" s="36" t="s">
        <v>45</v>
      </c>
      <c r="C16" s="37" t="s">
        <v>46</v>
      </c>
      <c r="D16" s="36" t="s">
        <v>318</v>
      </c>
      <c r="E16" s="38">
        <v>3</v>
      </c>
      <c r="F16" s="38">
        <f>TRUNC(E16*$K$1,2)</f>
        <v>72</v>
      </c>
      <c r="G16" s="59">
        <f>VLOOKUP(B16,'Tabela DNIT'!F:N,9,0)</f>
        <v>2390.7147</v>
      </c>
      <c r="H16" s="40">
        <f t="shared" ref="H16" si="4">TRUNC(F16*G16,2)</f>
        <v>172131.45</v>
      </c>
      <c r="I16" s="39">
        <f>IFERROR(VLOOKUP(B16,'Tabela DNIT'!B:D,2,0),0)</f>
        <v>0</v>
      </c>
      <c r="J16" t="str">
        <f t="shared" si="1"/>
        <v>erro</v>
      </c>
      <c r="K16" s="39" t="e">
        <f>VLOOKUP(I16,'Tabela DNIT'!C:D,2,0)</f>
        <v>#N/A</v>
      </c>
      <c r="L16" t="e">
        <f t="shared" si="2"/>
        <v>#N/A</v>
      </c>
    </row>
    <row r="17" spans="1:12" ht="23.15" customHeight="1" x14ac:dyDescent="0.35">
      <c r="A17" s="51">
        <v>3</v>
      </c>
      <c r="B17" s="52"/>
      <c r="C17" s="223" t="s">
        <v>319</v>
      </c>
      <c r="D17" s="224"/>
      <c r="E17" s="224"/>
      <c r="F17" s="224"/>
      <c r="G17" s="224"/>
      <c r="H17" s="224"/>
      <c r="I17" s="39">
        <f>IFERROR(VLOOKUP(B17,'Tabela DNIT'!B:D,2,0),0)</f>
        <v>0</v>
      </c>
      <c r="J17" t="str">
        <f t="shared" si="1"/>
        <v>erro</v>
      </c>
      <c r="K17" s="39" t="e">
        <f>VLOOKUP(I17,'Tabela DNIT'!C:D,2,0)</f>
        <v>#N/A</v>
      </c>
      <c r="L17" t="e">
        <f t="shared" si="2"/>
        <v>#N/A</v>
      </c>
    </row>
    <row r="18" spans="1:12" ht="23.15" customHeight="1" x14ac:dyDescent="0.35">
      <c r="A18" s="35"/>
      <c r="B18" s="36" t="s">
        <v>265</v>
      </c>
      <c r="C18" s="112" t="s">
        <v>266</v>
      </c>
      <c r="D18" s="36"/>
      <c r="E18" s="38">
        <v>1</v>
      </c>
      <c r="F18" s="38">
        <f>TRUNC(E18*$K$1,2)</f>
        <v>24</v>
      </c>
      <c r="G18" s="39">
        <f>INSTALAÇÕES!G9</f>
        <v>2452.1565000000001</v>
      </c>
      <c r="H18" s="40">
        <f>TRUNC(F18*G18,2)</f>
        <v>58851.75</v>
      </c>
      <c r="I18" s="39">
        <f>IFERROR(VLOOKUP(B18,'Tabela DNIT'!B:D,2,0),0)</f>
        <v>0</v>
      </c>
      <c r="J18" t="str">
        <f t="shared" si="1"/>
        <v>erro</v>
      </c>
      <c r="K18" s="39" t="e">
        <f>VLOOKUP(I18,'Tabela DNIT'!C:D,2,0)</f>
        <v>#N/A</v>
      </c>
      <c r="L18" t="e">
        <f t="shared" si="2"/>
        <v>#N/A</v>
      </c>
    </row>
    <row r="19" spans="1:12" ht="23.15" customHeight="1" x14ac:dyDescent="0.35">
      <c r="A19" s="35"/>
      <c r="B19" s="36" t="s">
        <v>269</v>
      </c>
      <c r="C19" s="37" t="s">
        <v>320</v>
      </c>
      <c r="D19" s="36"/>
      <c r="E19" s="38">
        <v>1</v>
      </c>
      <c r="F19" s="38">
        <f>TRUNC(E19*$K$1,2)</f>
        <v>24</v>
      </c>
      <c r="G19" s="39">
        <f>INSTALAÇÕES!G15</f>
        <v>2450.2303999999999</v>
      </c>
      <c r="H19" s="40">
        <f t="shared" ref="H19:H23" si="5">TRUNC(F19*G19,2)</f>
        <v>58805.52</v>
      </c>
      <c r="I19" s="39">
        <f>IFERROR(VLOOKUP(B19,'Tabela DNIT'!B:D,2,0),0)</f>
        <v>0</v>
      </c>
      <c r="J19" t="str">
        <f t="shared" si="1"/>
        <v>erro</v>
      </c>
      <c r="K19" s="39" t="e">
        <f>VLOOKUP(I19,'Tabela DNIT'!C:D,2,0)</f>
        <v>#N/A</v>
      </c>
      <c r="L19" t="e">
        <f t="shared" si="2"/>
        <v>#N/A</v>
      </c>
    </row>
    <row r="20" spans="1:12" ht="23.15" customHeight="1" x14ac:dyDescent="0.35">
      <c r="A20" s="35"/>
      <c r="B20" s="36" t="s">
        <v>273</v>
      </c>
      <c r="C20" s="37" t="s">
        <v>321</v>
      </c>
      <c r="D20" s="36"/>
      <c r="E20" s="38">
        <v>1</v>
      </c>
      <c r="F20" s="38">
        <f>TRUNC(E20*$K$1,2)</f>
        <v>24</v>
      </c>
      <c r="G20" s="39">
        <f>INSTALAÇÕES!G10</f>
        <v>4113.2</v>
      </c>
      <c r="H20" s="40">
        <f t="shared" si="5"/>
        <v>98716.800000000003</v>
      </c>
      <c r="I20" s="39">
        <f>IFERROR(VLOOKUP(B20,'Tabela DNIT'!B:D,2,0),0)</f>
        <v>0</v>
      </c>
      <c r="J20" t="str">
        <f t="shared" si="1"/>
        <v>erro</v>
      </c>
      <c r="K20" s="39" t="e">
        <f>VLOOKUP(I20,'Tabela DNIT'!C:D,2,0)</f>
        <v>#N/A</v>
      </c>
      <c r="L20" t="e">
        <f t="shared" si="2"/>
        <v>#N/A</v>
      </c>
    </row>
    <row r="21" spans="1:12" ht="23.15" customHeight="1" x14ac:dyDescent="0.35">
      <c r="A21" s="35"/>
      <c r="B21" s="36" t="s">
        <v>277</v>
      </c>
      <c r="C21" s="37" t="s">
        <v>322</v>
      </c>
      <c r="D21" s="36"/>
      <c r="E21" s="38">
        <v>1</v>
      </c>
      <c r="F21" s="38">
        <f>TRUNC(E21*$K$1,2)</f>
        <v>24</v>
      </c>
      <c r="G21" s="39">
        <f>INSTALAÇÕES!G16</f>
        <v>260</v>
      </c>
      <c r="H21" s="40">
        <f t="shared" si="5"/>
        <v>6240</v>
      </c>
      <c r="I21" s="39">
        <f>IFERROR(VLOOKUP(B21,'Tabela DNIT'!B:D,2,0),0)</f>
        <v>0</v>
      </c>
      <c r="J21" t="str">
        <f t="shared" si="1"/>
        <v>erro</v>
      </c>
      <c r="K21" s="39" t="e">
        <f>VLOOKUP(I21,'Tabela DNIT'!C:D,2,0)</f>
        <v>#N/A</v>
      </c>
      <c r="L21" t="e">
        <f t="shared" si="2"/>
        <v>#N/A</v>
      </c>
    </row>
    <row r="22" spans="1:12" ht="23.15" customHeight="1" x14ac:dyDescent="0.35">
      <c r="A22" s="35"/>
      <c r="B22" s="36" t="s">
        <v>284</v>
      </c>
      <c r="C22" s="37" t="s">
        <v>323</v>
      </c>
      <c r="D22" s="36"/>
      <c r="E22" s="38">
        <v>1</v>
      </c>
      <c r="F22" s="38">
        <f>TRUNC(E22*$K$1,2)</f>
        <v>24</v>
      </c>
      <c r="G22" s="39">
        <f>INSTALAÇÕES!G17</f>
        <v>1562.96</v>
      </c>
      <c r="H22" s="40">
        <f t="shared" si="5"/>
        <v>37511.040000000001</v>
      </c>
      <c r="I22" s="39">
        <f>IFERROR(VLOOKUP(B22,'Tabela DNIT'!B:D,2,0),0)</f>
        <v>0</v>
      </c>
      <c r="J22" t="str">
        <f t="shared" si="1"/>
        <v>erro</v>
      </c>
      <c r="K22" s="39" t="e">
        <f>VLOOKUP(I22,'Tabela DNIT'!C:D,2,0)</f>
        <v>#N/A</v>
      </c>
      <c r="L22" t="e">
        <f t="shared" si="2"/>
        <v>#N/A</v>
      </c>
    </row>
    <row r="23" spans="1:12" ht="23.15" customHeight="1" x14ac:dyDescent="0.35">
      <c r="A23" s="35"/>
      <c r="B23" s="36" t="s">
        <v>281</v>
      </c>
      <c r="C23" s="37" t="s">
        <v>324</v>
      </c>
      <c r="D23" s="36"/>
      <c r="E23" s="38">
        <v>1</v>
      </c>
      <c r="F23" s="38">
        <v>24</v>
      </c>
      <c r="G23" s="39">
        <f>INSTALAÇÕES!G11</f>
        <v>928.88</v>
      </c>
      <c r="H23" s="40">
        <f t="shared" si="5"/>
        <v>22293.119999999999</v>
      </c>
      <c r="I23" s="39">
        <f>IFERROR(VLOOKUP(B23,'Tabela DNIT'!B:D,2,0),0)</f>
        <v>0</v>
      </c>
      <c r="J23" t="str">
        <f t="shared" si="1"/>
        <v>erro</v>
      </c>
      <c r="K23" s="39" t="e">
        <f>VLOOKUP(I23,'Tabela DNIT'!C:D,2,0)</f>
        <v>#N/A</v>
      </c>
      <c r="L23" t="e">
        <f t="shared" si="2"/>
        <v>#N/A</v>
      </c>
    </row>
    <row r="24" spans="1:12" ht="23.15" customHeight="1" x14ac:dyDescent="0.35">
      <c r="A24" s="35"/>
      <c r="B24" s="36"/>
      <c r="C24" s="37"/>
      <c r="D24" s="36"/>
      <c r="E24" s="38"/>
      <c r="F24" s="38"/>
      <c r="G24" s="39"/>
      <c r="H24" s="40"/>
    </row>
    <row r="25" spans="1:12" ht="23.15" customHeight="1" x14ac:dyDescent="0.35">
      <c r="A25" s="211" t="s">
        <v>308</v>
      </c>
      <c r="B25" s="211"/>
      <c r="C25" s="211"/>
      <c r="D25" s="211"/>
      <c r="E25" s="211"/>
      <c r="F25" s="211"/>
      <c r="G25" s="213"/>
      <c r="H25" s="41">
        <f>SUM(H6:H24)</f>
        <v>2590471.6800000002</v>
      </c>
    </row>
    <row r="26" spans="1:12" ht="5.15" customHeight="1" x14ac:dyDescent="0.35">
      <c r="A26" s="46"/>
      <c r="B26" s="46"/>
      <c r="C26" s="46"/>
      <c r="D26" s="46"/>
      <c r="E26" s="46"/>
      <c r="F26" s="46"/>
      <c r="G26" s="46"/>
      <c r="H26" s="46"/>
    </row>
    <row r="27" spans="1:12" ht="23.15" customHeight="1" x14ac:dyDescent="0.35">
      <c r="A27" s="211" t="s">
        <v>309</v>
      </c>
      <c r="B27" s="211"/>
      <c r="C27" s="211"/>
      <c r="D27" s="211"/>
      <c r="E27" s="211"/>
      <c r="F27" s="211"/>
      <c r="G27" s="48">
        <f>'BDI FIOL e FICO'!$E$31</f>
        <v>0.30740000000000001</v>
      </c>
      <c r="H27" s="41">
        <f>H25*G27</f>
        <v>796310.99443200009</v>
      </c>
    </row>
    <row r="28" spans="1:12" ht="5.15" customHeight="1" x14ac:dyDescent="0.35">
      <c r="A28" s="46"/>
      <c r="B28" s="46"/>
      <c r="C28" s="46"/>
      <c r="D28" s="46"/>
      <c r="E28" s="46"/>
      <c r="F28" s="46"/>
      <c r="G28" s="46"/>
      <c r="H28" s="46"/>
    </row>
    <row r="29" spans="1:12" ht="23.15" customHeight="1" x14ac:dyDescent="0.35">
      <c r="A29" s="211" t="s">
        <v>310</v>
      </c>
      <c r="B29" s="211"/>
      <c r="C29" s="211"/>
      <c r="D29" s="211"/>
      <c r="E29" s="211"/>
      <c r="F29" s="211"/>
      <c r="G29" s="213"/>
      <c r="H29" s="194">
        <f>H30*K1</f>
        <v>3386782.56</v>
      </c>
    </row>
    <row r="30" spans="1:12" ht="23.15" customHeight="1" x14ac:dyDescent="0.35">
      <c r="A30" s="46"/>
      <c r="B30" s="46"/>
      <c r="C30" s="46"/>
      <c r="D30" s="46"/>
      <c r="E30" s="46"/>
      <c r="F30" s="46"/>
      <c r="G30" s="142" t="s">
        <v>315</v>
      </c>
      <c r="H30" s="193">
        <f>TRUNC((H27+H25)/K1,2)</f>
        <v>141115.94</v>
      </c>
    </row>
    <row r="31" spans="1:12" ht="23.15" customHeight="1" x14ac:dyDescent="0.35">
      <c r="A31" s="46"/>
      <c r="B31" s="46"/>
      <c r="C31" s="46"/>
      <c r="D31" s="46"/>
      <c r="E31" s="46"/>
      <c r="F31" s="46"/>
      <c r="G31" s="46"/>
      <c r="H31" s="46"/>
    </row>
    <row r="32" spans="1:12" ht="23.15" customHeight="1" x14ac:dyDescent="0.35"/>
    <row r="33" ht="23.15" customHeight="1" x14ac:dyDescent="0.35"/>
    <row r="34" ht="23.15" customHeight="1" x14ac:dyDescent="0.35"/>
    <row r="35" ht="23.15" customHeight="1" x14ac:dyDescent="0.35"/>
  </sheetData>
  <mergeCells count="18">
    <mergeCell ref="A25:G25"/>
    <mergeCell ref="A27:F27"/>
    <mergeCell ref="A29:G29"/>
    <mergeCell ref="C6:H6"/>
    <mergeCell ref="C17:H17"/>
    <mergeCell ref="C15:H15"/>
    <mergeCell ref="C7:H7"/>
    <mergeCell ref="C10:H10"/>
    <mergeCell ref="C13:H13"/>
    <mergeCell ref="A1:H1"/>
    <mergeCell ref="A2:H2"/>
    <mergeCell ref="B3:H3"/>
    <mergeCell ref="A4:A5"/>
    <mergeCell ref="B4:B5"/>
    <mergeCell ref="C4:C5"/>
    <mergeCell ref="D4:D5"/>
    <mergeCell ref="E4:F4"/>
    <mergeCell ref="G4:H4"/>
  </mergeCells>
  <phoneticPr fontId="3" type="noConversion"/>
  <pageMargins left="0.511811024" right="0.511811024" top="0.78740157499999996" bottom="0.78740157499999996" header="0.31496062000000002" footer="0.31496062000000002"/>
  <pageSetup paperSize="9" scale="65" orientation="portrait" r:id="rId1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C7B16-C535-4C0D-8A9D-2E1B635BB850}">
  <sheetPr>
    <tabColor rgb="FF0070C0"/>
    <pageSetUpPr fitToPage="1"/>
  </sheetPr>
  <dimension ref="A1:L20"/>
  <sheetViews>
    <sheetView showGridLines="0" view="pageBreakPreview" zoomScale="136" zoomScaleNormal="100" zoomScaleSheetLayoutView="136" workbookViewId="0">
      <selection activeCell="H16" sqref="H16"/>
    </sheetView>
  </sheetViews>
  <sheetFormatPr defaultColWidth="9.26953125" defaultRowHeight="14.5" x14ac:dyDescent="0.35"/>
  <cols>
    <col min="1" max="2" width="11.54296875" customWidth="1"/>
    <col min="3" max="3" width="43.54296875" customWidth="1"/>
    <col min="4" max="4" width="16.7265625" customWidth="1"/>
    <col min="7" max="8" width="17.453125" bestFit="1" customWidth="1"/>
    <col min="9" max="9" width="29.26953125" customWidth="1"/>
    <col min="10" max="10" width="9.26953125" customWidth="1"/>
    <col min="11" max="11" width="12.453125" customWidth="1"/>
    <col min="12" max="13" width="9.26953125" customWidth="1"/>
  </cols>
  <sheetData>
    <row r="1" spans="1:12" x14ac:dyDescent="0.35">
      <c r="A1" s="212" t="s">
        <v>287</v>
      </c>
      <c r="B1" s="212"/>
      <c r="C1" s="212"/>
      <c r="D1" s="212"/>
      <c r="E1" s="212"/>
      <c r="F1" s="212"/>
      <c r="G1" s="212"/>
      <c r="H1" s="212"/>
      <c r="K1">
        <v>36</v>
      </c>
    </row>
    <row r="2" spans="1:12" x14ac:dyDescent="0.35">
      <c r="A2" s="212" t="s">
        <v>288</v>
      </c>
      <c r="B2" s="212"/>
      <c r="C2" s="212"/>
      <c r="D2" s="212"/>
      <c r="E2" s="212"/>
      <c r="F2" s="212"/>
      <c r="G2" s="212"/>
      <c r="H2" s="212"/>
    </row>
    <row r="3" spans="1:12" ht="23.15" customHeight="1" x14ac:dyDescent="0.35">
      <c r="A3" s="32" t="s">
        <v>289</v>
      </c>
      <c r="B3" s="215" t="s">
        <v>325</v>
      </c>
      <c r="C3" s="215"/>
      <c r="D3" s="215"/>
      <c r="E3" s="215"/>
      <c r="F3" s="215"/>
      <c r="G3" s="215"/>
      <c r="H3" s="215"/>
    </row>
    <row r="4" spans="1:12" x14ac:dyDescent="0.35">
      <c r="A4" s="216" t="s">
        <v>291</v>
      </c>
      <c r="B4" s="217" t="s">
        <v>292</v>
      </c>
      <c r="C4" s="217" t="s">
        <v>293</v>
      </c>
      <c r="D4" s="217" t="s">
        <v>294</v>
      </c>
      <c r="E4" s="217" t="s">
        <v>295</v>
      </c>
      <c r="F4" s="217"/>
      <c r="G4" s="217" t="s">
        <v>313</v>
      </c>
      <c r="H4" s="218"/>
    </row>
    <row r="5" spans="1:12" x14ac:dyDescent="0.35">
      <c r="A5" s="216"/>
      <c r="B5" s="217"/>
      <c r="C5" s="217"/>
      <c r="D5" s="217"/>
      <c r="E5" s="182" t="s">
        <v>297</v>
      </c>
      <c r="F5" s="182" t="s">
        <v>298</v>
      </c>
      <c r="G5" s="182" t="s">
        <v>299</v>
      </c>
      <c r="H5" s="183" t="s">
        <v>298</v>
      </c>
    </row>
    <row r="6" spans="1:12" ht="23.15" customHeight="1" x14ac:dyDescent="0.35">
      <c r="A6" s="53">
        <v>1</v>
      </c>
      <c r="B6" s="54"/>
      <c r="C6" s="219" t="s">
        <v>300</v>
      </c>
      <c r="D6" s="220"/>
      <c r="E6" s="220"/>
      <c r="F6" s="220"/>
      <c r="G6" s="220"/>
      <c r="H6" s="220"/>
      <c r="I6" s="9"/>
      <c r="J6" s="9"/>
    </row>
    <row r="7" spans="1:12" ht="23.15" customHeight="1" x14ac:dyDescent="0.35">
      <c r="A7" s="33" t="s">
        <v>301</v>
      </c>
      <c r="B7" s="34"/>
      <c r="C7" s="221" t="s">
        <v>302</v>
      </c>
      <c r="D7" s="222"/>
      <c r="E7" s="222"/>
      <c r="F7" s="222"/>
      <c r="G7" s="222"/>
      <c r="H7" s="222"/>
    </row>
    <row r="8" spans="1:12" ht="23.15" customHeight="1" x14ac:dyDescent="0.35">
      <c r="A8" s="35"/>
      <c r="B8" s="36" t="s">
        <v>136</v>
      </c>
      <c r="C8" s="37" t="s">
        <v>304</v>
      </c>
      <c r="D8" s="36" t="s">
        <v>303</v>
      </c>
      <c r="E8" s="38">
        <v>0.1</v>
      </c>
      <c r="F8" s="38">
        <f>TRUNC(E8*$K$1,2)</f>
        <v>3.6</v>
      </c>
      <c r="G8" s="39">
        <f>VLOOKUP(B8,'Tabela DNIT'!B:D,3,0)</f>
        <v>25558.38</v>
      </c>
      <c r="H8" s="40">
        <f>TRUNC(F8*G8,2)</f>
        <v>92010.16</v>
      </c>
      <c r="I8" s="39" t="str">
        <f>IFERROR(VLOOKUP(B8,'Tabela DNIT'!B:D,2,0),0)</f>
        <v>Engenheiro de projetos sênior</v>
      </c>
      <c r="J8" t="str">
        <f>IF(I8=C8,"correto","erro")</f>
        <v>correto</v>
      </c>
      <c r="K8" s="39">
        <f>VLOOKUP(I8,'Tabela DNIT'!C:D,2,0)</f>
        <v>25558.38</v>
      </c>
      <c r="L8" t="str">
        <f>IF(K8=G8,"correto","erro")</f>
        <v>correto</v>
      </c>
    </row>
    <row r="9" spans="1:12" ht="23.15" customHeight="1" x14ac:dyDescent="0.35">
      <c r="A9" s="35"/>
      <c r="B9" s="36" t="s">
        <v>134</v>
      </c>
      <c r="C9" s="37" t="s">
        <v>243</v>
      </c>
      <c r="D9" s="36" t="s">
        <v>303</v>
      </c>
      <c r="E9" s="38">
        <v>1</v>
      </c>
      <c r="F9" s="38">
        <f>TRUNC(E9*$K$1,2)</f>
        <v>36</v>
      </c>
      <c r="G9" s="39">
        <f>VLOOKUP(B9,'Tabela DNIT'!B:D,3,0)</f>
        <v>19539.919999999998</v>
      </c>
      <c r="H9" s="40">
        <f>TRUNC(F9*G9,2)</f>
        <v>703437.12</v>
      </c>
      <c r="I9" s="39" t="str">
        <f>IFERROR(VLOOKUP(B9,'Tabela DNIT'!B:D,2,0),0)</f>
        <v>Engenheiro de projetos pleno</v>
      </c>
      <c r="J9" t="str">
        <f>IF(I9=C9,"correto","erro")</f>
        <v>correto</v>
      </c>
      <c r="K9" s="39">
        <f>VLOOKUP(I9,'Tabela DNIT'!C:D,2,0)</f>
        <v>19539.919999999998</v>
      </c>
      <c r="L9" t="str">
        <f t="shared" ref="L9:L10" si="0">IF(K9=G9,"correto","erro")</f>
        <v>correto</v>
      </c>
    </row>
    <row r="10" spans="1:12" ht="23.15" customHeight="1" x14ac:dyDescent="0.35">
      <c r="A10" s="35"/>
      <c r="B10" s="36"/>
      <c r="C10" s="37"/>
      <c r="D10" s="36"/>
      <c r="E10" s="38"/>
      <c r="F10" s="38"/>
      <c r="G10" s="39"/>
      <c r="H10" s="40"/>
      <c r="I10" s="39">
        <f>IFERROR(VLOOKUP(B10,'Tabela DNIT'!B:D,2,0),0)</f>
        <v>0</v>
      </c>
      <c r="J10" t="str">
        <f t="shared" ref="J10:J20" si="1">IF(I10=C9,"correto","erro")</f>
        <v>erro</v>
      </c>
      <c r="K10" s="39" t="e">
        <f>VLOOKUP(I10,'Tabela DNIT'!C:D,2,0)</f>
        <v>#N/A</v>
      </c>
      <c r="L10" t="e">
        <f t="shared" si="0"/>
        <v>#N/A</v>
      </c>
    </row>
    <row r="11" spans="1:12" ht="23.15" customHeight="1" x14ac:dyDescent="0.35">
      <c r="A11" s="211" t="s">
        <v>308</v>
      </c>
      <c r="B11" s="211"/>
      <c r="C11" s="211"/>
      <c r="D11" s="211"/>
      <c r="E11" s="211"/>
      <c r="F11" s="211"/>
      <c r="G11" s="213"/>
      <c r="H11" s="41">
        <f>SUM(H8:H9)</f>
        <v>795447.28</v>
      </c>
      <c r="I11" s="39">
        <f>IFERROR(VLOOKUP(B11,'Tabela DNIT'!B:D,2,0),0)</f>
        <v>0</v>
      </c>
      <c r="J11" t="str">
        <f t="shared" si="1"/>
        <v>correto</v>
      </c>
    </row>
    <row r="12" spans="1:12" ht="5.15" customHeight="1" x14ac:dyDescent="0.35">
      <c r="A12" s="46"/>
      <c r="B12" s="46"/>
      <c r="C12" s="46"/>
      <c r="D12" s="46"/>
      <c r="E12" s="46"/>
      <c r="F12" s="46"/>
      <c r="G12" s="46"/>
      <c r="H12" s="46"/>
      <c r="I12" s="39">
        <f>IFERROR(VLOOKUP(B12,'Tabela DNIT'!B:D,2,0),0)</f>
        <v>0</v>
      </c>
      <c r="J12" t="str">
        <f t="shared" si="1"/>
        <v>correto</v>
      </c>
    </row>
    <row r="13" spans="1:12" ht="23.15" customHeight="1" x14ac:dyDescent="0.35">
      <c r="A13" s="211" t="s">
        <v>309</v>
      </c>
      <c r="B13" s="211"/>
      <c r="C13" s="211"/>
      <c r="D13" s="211"/>
      <c r="E13" s="211"/>
      <c r="F13" s="211"/>
      <c r="G13" s="48">
        <f>'BDI FIOL e FICO'!$E$31</f>
        <v>0.30740000000000001</v>
      </c>
      <c r="H13" s="41">
        <f>H11*G13</f>
        <v>244520.49387200002</v>
      </c>
      <c r="I13" s="39">
        <f>IFERROR(VLOOKUP(B13,'Tabela DNIT'!B:D,2,0),0)</f>
        <v>0</v>
      </c>
      <c r="J13" t="str">
        <f t="shared" si="1"/>
        <v>correto</v>
      </c>
    </row>
    <row r="14" spans="1:12" ht="5.15" customHeight="1" x14ac:dyDescent="0.35">
      <c r="A14" s="46"/>
      <c r="B14" s="46"/>
      <c r="C14" s="46"/>
      <c r="D14" s="46"/>
      <c r="E14" s="46"/>
      <c r="F14" s="46"/>
      <c r="G14" s="46"/>
      <c r="H14" s="46"/>
      <c r="I14" s="39">
        <f>IFERROR(VLOOKUP(B14,'Tabela DNIT'!B:D,2,0),0)</f>
        <v>0</v>
      </c>
      <c r="J14" t="str">
        <f t="shared" si="1"/>
        <v>correto</v>
      </c>
    </row>
    <row r="15" spans="1:12" ht="23.15" customHeight="1" x14ac:dyDescent="0.35">
      <c r="A15" s="211" t="s">
        <v>310</v>
      </c>
      <c r="B15" s="211"/>
      <c r="C15" s="211"/>
      <c r="D15" s="211"/>
      <c r="E15" s="211"/>
      <c r="F15" s="211"/>
      <c r="G15" s="213"/>
      <c r="H15" s="194">
        <f>H16*K1</f>
        <v>1039967.64</v>
      </c>
      <c r="I15" s="39">
        <f>IFERROR(VLOOKUP(B15,'Tabela DNIT'!B:D,2,0),0)</f>
        <v>0</v>
      </c>
      <c r="J15" t="str">
        <f t="shared" si="1"/>
        <v>correto</v>
      </c>
    </row>
    <row r="16" spans="1:12" ht="23.15" customHeight="1" x14ac:dyDescent="0.35">
      <c r="G16" s="142" t="s">
        <v>315</v>
      </c>
      <c r="H16" s="193">
        <f>TRUNC((H13+H11)/K1,2)</f>
        <v>28887.99</v>
      </c>
      <c r="I16" s="39">
        <f>IFERROR(VLOOKUP(B16,'Tabela DNIT'!B:D,2,0),0)</f>
        <v>0</v>
      </c>
      <c r="J16" t="str">
        <f t="shared" si="1"/>
        <v>correto</v>
      </c>
    </row>
    <row r="17" spans="9:10" ht="25.15" customHeight="1" x14ac:dyDescent="0.35">
      <c r="I17" s="39">
        <f>IFERROR(VLOOKUP(B17,'Tabela DNIT'!B:D,2,0),0)</f>
        <v>0</v>
      </c>
      <c r="J17" t="str">
        <f t="shared" si="1"/>
        <v>correto</v>
      </c>
    </row>
    <row r="18" spans="9:10" ht="25.15" customHeight="1" x14ac:dyDescent="0.35">
      <c r="I18" s="39">
        <f>IFERROR(VLOOKUP(B18,'Tabela DNIT'!B:D,2,0),0)</f>
        <v>0</v>
      </c>
      <c r="J18" t="str">
        <f t="shared" si="1"/>
        <v>correto</v>
      </c>
    </row>
    <row r="19" spans="9:10" x14ac:dyDescent="0.35">
      <c r="I19" s="39">
        <f>IFERROR(VLOOKUP(B19,'Tabela DNIT'!B:D,2,0),0)</f>
        <v>0</v>
      </c>
      <c r="J19" t="str">
        <f t="shared" si="1"/>
        <v>correto</v>
      </c>
    </row>
    <row r="20" spans="9:10" x14ac:dyDescent="0.35">
      <c r="I20" s="39">
        <f>IFERROR(VLOOKUP(B20,'Tabela DNIT'!B:D,2,0),0)</f>
        <v>0</v>
      </c>
      <c r="J20" t="str">
        <f t="shared" si="1"/>
        <v>correto</v>
      </c>
    </row>
  </sheetData>
  <mergeCells count="14">
    <mergeCell ref="A1:H1"/>
    <mergeCell ref="A2:H2"/>
    <mergeCell ref="B3:H3"/>
    <mergeCell ref="A4:A5"/>
    <mergeCell ref="B4:B5"/>
    <mergeCell ref="C4:C5"/>
    <mergeCell ref="D4:D5"/>
    <mergeCell ref="E4:F4"/>
    <mergeCell ref="G4:H4"/>
    <mergeCell ref="C6:H6"/>
    <mergeCell ref="C7:H7"/>
    <mergeCell ref="A11:G11"/>
    <mergeCell ref="A13:F13"/>
    <mergeCell ref="A15:G15"/>
  </mergeCells>
  <pageMargins left="0.511811024" right="0.511811024" top="0.78740157499999996" bottom="0.78740157499999996" header="0.31496062000000002" footer="0.31496062000000002"/>
  <pageSetup paperSize="9" scale="67" orientation="portrait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84841-7328-4690-A1FC-0425505D1F77}">
  <sheetPr codeName="Planilha11">
    <tabColor rgb="FF0070C0"/>
    <pageSetUpPr fitToPage="1"/>
  </sheetPr>
  <dimension ref="A1:L24"/>
  <sheetViews>
    <sheetView showGridLines="0" view="pageBreakPreview" topLeftCell="D19" zoomScale="136" zoomScaleNormal="100" zoomScaleSheetLayoutView="136" workbookViewId="0">
      <selection activeCell="H19" sqref="H19"/>
    </sheetView>
  </sheetViews>
  <sheetFormatPr defaultColWidth="9.26953125" defaultRowHeight="14.5" x14ac:dyDescent="0.35"/>
  <cols>
    <col min="1" max="2" width="11.54296875" customWidth="1"/>
    <col min="3" max="3" width="45.54296875" customWidth="1"/>
    <col min="4" max="4" width="16.7265625" customWidth="1"/>
    <col min="7" max="7" width="17.453125" bestFit="1" customWidth="1"/>
    <col min="8" max="8" width="18" bestFit="1" customWidth="1"/>
    <col min="9" max="9" width="29.26953125" customWidth="1"/>
    <col min="10" max="10" width="14.453125" customWidth="1"/>
    <col min="11" max="11" width="12.453125" customWidth="1"/>
    <col min="12" max="13" width="9.26953125" customWidth="1"/>
  </cols>
  <sheetData>
    <row r="1" spans="1:12" x14ac:dyDescent="0.35">
      <c r="A1" s="212" t="s">
        <v>287</v>
      </c>
      <c r="B1" s="212"/>
      <c r="C1" s="212"/>
      <c r="D1" s="212"/>
      <c r="E1" s="212"/>
      <c r="F1" s="212"/>
      <c r="G1" s="212"/>
      <c r="H1" s="212"/>
      <c r="K1">
        <v>36</v>
      </c>
    </row>
    <row r="2" spans="1:12" x14ac:dyDescent="0.35">
      <c r="A2" s="212" t="s">
        <v>288</v>
      </c>
      <c r="B2" s="212"/>
      <c r="C2" s="212"/>
      <c r="D2" s="212"/>
      <c r="E2" s="212"/>
      <c r="F2" s="212"/>
      <c r="G2" s="212"/>
      <c r="H2" s="212"/>
    </row>
    <row r="3" spans="1:12" ht="23.15" customHeight="1" x14ac:dyDescent="0.35">
      <c r="A3" s="32" t="s">
        <v>289</v>
      </c>
      <c r="B3" s="215" t="s">
        <v>326</v>
      </c>
      <c r="C3" s="215"/>
      <c r="D3" s="215"/>
      <c r="E3" s="215"/>
      <c r="F3" s="215"/>
      <c r="G3" s="215"/>
      <c r="H3" s="215"/>
    </row>
    <row r="4" spans="1:12" x14ac:dyDescent="0.35">
      <c r="A4" s="216" t="s">
        <v>291</v>
      </c>
      <c r="B4" s="217" t="s">
        <v>292</v>
      </c>
      <c r="C4" s="217" t="s">
        <v>293</v>
      </c>
      <c r="D4" s="217" t="s">
        <v>294</v>
      </c>
      <c r="E4" s="217" t="s">
        <v>295</v>
      </c>
      <c r="F4" s="217"/>
      <c r="G4" s="217" t="s">
        <v>313</v>
      </c>
      <c r="H4" s="218"/>
    </row>
    <row r="5" spans="1:12" x14ac:dyDescent="0.35">
      <c r="A5" s="216"/>
      <c r="B5" s="217"/>
      <c r="C5" s="217"/>
      <c r="D5" s="217"/>
      <c r="E5" s="182" t="s">
        <v>297</v>
      </c>
      <c r="F5" s="182" t="s">
        <v>298</v>
      </c>
      <c r="G5" s="182" t="s">
        <v>299</v>
      </c>
      <c r="H5" s="183" t="s">
        <v>298</v>
      </c>
    </row>
    <row r="6" spans="1:12" ht="23.15" customHeight="1" x14ac:dyDescent="0.35">
      <c r="A6" s="53">
        <v>1</v>
      </c>
      <c r="B6" s="54"/>
      <c r="C6" s="219" t="s">
        <v>300</v>
      </c>
      <c r="D6" s="220"/>
      <c r="E6" s="220"/>
      <c r="F6" s="220"/>
      <c r="G6" s="220"/>
      <c r="H6" s="220"/>
      <c r="I6" s="9"/>
      <c r="J6" s="9"/>
    </row>
    <row r="7" spans="1:12" ht="23.15" customHeight="1" x14ac:dyDescent="0.35">
      <c r="A7" s="33" t="s">
        <v>301</v>
      </c>
      <c r="B7" s="34"/>
      <c r="C7" s="221" t="s">
        <v>302</v>
      </c>
      <c r="D7" s="222"/>
      <c r="E7" s="222"/>
      <c r="F7" s="222"/>
      <c r="G7" s="222"/>
      <c r="H7" s="222"/>
    </row>
    <row r="8" spans="1:12" ht="23.15" customHeight="1" x14ac:dyDescent="0.35">
      <c r="A8" s="35"/>
      <c r="B8" s="36" t="s">
        <v>124</v>
      </c>
      <c r="C8" s="37" t="s">
        <v>236</v>
      </c>
      <c r="D8" s="36" t="s">
        <v>303</v>
      </c>
      <c r="E8" s="38">
        <v>0.35</v>
      </c>
      <c r="F8" s="38">
        <f>TRUNC(E8*$K$1,2)</f>
        <v>12.6</v>
      </c>
      <c r="G8" s="39">
        <f>VLOOKUP(B8,'Tabela DNIT'!B:D,3,0)</f>
        <v>30214.05</v>
      </c>
      <c r="H8" s="40">
        <f t="shared" ref="H8" si="0">TRUNC(F8*G8,2)</f>
        <v>380697.03</v>
      </c>
      <c r="I8" s="39" t="str">
        <f>IFERROR(VLOOKUP(B8,'Tabela DNIT'!B:D,2,0),0)</f>
        <v>Engenheiro coordenador</v>
      </c>
      <c r="J8" t="str">
        <f>IF(I8=C8,"correto","erro")</f>
        <v>erro</v>
      </c>
      <c r="K8" s="39">
        <f>VLOOKUP(I8,'Tabela DNIT'!C:D,2,0)</f>
        <v>30214.05</v>
      </c>
      <c r="L8" t="str">
        <f>IF(K8=G8,"correto","erro")</f>
        <v>correto</v>
      </c>
    </row>
    <row r="9" spans="1:12" ht="23.15" customHeight="1" x14ac:dyDescent="0.35">
      <c r="A9" s="35"/>
      <c r="B9" s="36" t="s">
        <v>136</v>
      </c>
      <c r="C9" s="37" t="s">
        <v>304</v>
      </c>
      <c r="D9" s="36" t="s">
        <v>303</v>
      </c>
      <c r="E9" s="38">
        <v>0.25</v>
      </c>
      <c r="F9" s="38">
        <f>TRUNC(E9*$K$1,2)</f>
        <v>9</v>
      </c>
      <c r="G9" s="39">
        <f>VLOOKUP(B9,'Tabela DNIT'!B:D,3,0)</f>
        <v>25558.38</v>
      </c>
      <c r="H9" s="40">
        <f t="shared" ref="H9:H11" si="1">TRUNC(F9*G9,2)</f>
        <v>230025.42</v>
      </c>
      <c r="I9" s="39" t="str">
        <f>IFERROR(VLOOKUP(B9,'Tabela DNIT'!B:D,2,0),0)</f>
        <v>Engenheiro de projetos sênior</v>
      </c>
      <c r="J9" t="str">
        <f t="shared" ref="J9:J20" si="2">IF(I9=C9,"correto","erro")</f>
        <v>correto</v>
      </c>
      <c r="K9" s="39">
        <f>VLOOKUP(I9,'Tabela DNIT'!C:D,2,0)</f>
        <v>25558.38</v>
      </c>
      <c r="L9" t="str">
        <f t="shared" ref="L9:L17" si="3">IF(K9=G9,"correto","erro")</f>
        <v>correto</v>
      </c>
    </row>
    <row r="10" spans="1:12" ht="23.15" customHeight="1" x14ac:dyDescent="0.35">
      <c r="A10" s="35"/>
      <c r="B10" s="36" t="s">
        <v>48</v>
      </c>
      <c r="C10" s="37" t="s">
        <v>238</v>
      </c>
      <c r="D10" s="36" t="s">
        <v>303</v>
      </c>
      <c r="E10" s="38">
        <v>1</v>
      </c>
      <c r="F10" s="38">
        <f>TRUNC(E10*$K$1,2)</f>
        <v>36</v>
      </c>
      <c r="G10" s="39">
        <f>VLOOKUP(B10,'Tabela DNIT'!B:D,3,0)</f>
        <v>11408.09</v>
      </c>
      <c r="H10" s="40">
        <f t="shared" si="1"/>
        <v>410691.24</v>
      </c>
      <c r="I10" s="39" t="str">
        <f>IFERROR(VLOOKUP(B10,'Tabela DNIT'!B:D,2,0),0)</f>
        <v>Advogado pleno</v>
      </c>
      <c r="J10" t="str">
        <f t="shared" si="2"/>
        <v>correto</v>
      </c>
      <c r="K10" s="39">
        <f>VLOOKUP(I10,'Tabela DNIT'!C:D,2,0)</f>
        <v>11408.09</v>
      </c>
      <c r="L10" t="str">
        <f t="shared" si="3"/>
        <v>correto</v>
      </c>
    </row>
    <row r="11" spans="1:12" ht="23.15" customHeight="1" x14ac:dyDescent="0.35">
      <c r="A11" s="35"/>
      <c r="B11" s="36" t="s">
        <v>134</v>
      </c>
      <c r="C11" s="37" t="s">
        <v>243</v>
      </c>
      <c r="D11" s="36" t="s">
        <v>303</v>
      </c>
      <c r="E11" s="38">
        <v>2</v>
      </c>
      <c r="F11" s="38">
        <f>TRUNC(E11*$K$1,2)</f>
        <v>72</v>
      </c>
      <c r="G11" s="39">
        <f>VLOOKUP(B11,'Tabela DNIT'!B:D,3,0)</f>
        <v>19539.919999999998</v>
      </c>
      <c r="H11" s="40">
        <f t="shared" si="1"/>
        <v>1406874.24</v>
      </c>
      <c r="I11" s="39" t="str">
        <f>IFERROR(VLOOKUP(B11,'Tabela DNIT'!B:D,2,0),0)</f>
        <v>Engenheiro de projetos pleno</v>
      </c>
      <c r="J11" t="str">
        <f t="shared" si="2"/>
        <v>correto</v>
      </c>
      <c r="K11" s="39">
        <f>VLOOKUP(I11,'Tabela DNIT'!C:D,2,0)</f>
        <v>19539.919999999998</v>
      </c>
      <c r="L11" t="str">
        <f t="shared" si="3"/>
        <v>correto</v>
      </c>
    </row>
    <row r="12" spans="1:12" ht="23.15" customHeight="1" x14ac:dyDescent="0.35">
      <c r="A12" s="35"/>
      <c r="B12" s="36" t="s">
        <v>92</v>
      </c>
      <c r="C12" s="37" t="s">
        <v>93</v>
      </c>
      <c r="D12" s="36" t="s">
        <v>303</v>
      </c>
      <c r="E12" s="38">
        <v>1</v>
      </c>
      <c r="F12" s="38">
        <f>TRUNC(E12*$K$1,2)</f>
        <v>36</v>
      </c>
      <c r="G12" s="39">
        <f>VLOOKUP(B12,'Tabela DNIT'!B:D,3,0)</f>
        <v>9925.06</v>
      </c>
      <c r="H12" s="40">
        <f t="shared" ref="H12" si="4">TRUNC(F12*G12,2)</f>
        <v>357302.16</v>
      </c>
      <c r="I12" s="39" t="str">
        <f>IFERROR(VLOOKUP(B12,'Tabela DNIT'!B:D,2,0),0)</f>
        <v>Contador pleno</v>
      </c>
      <c r="J12" t="str">
        <f t="shared" si="2"/>
        <v>correto</v>
      </c>
      <c r="K12" s="39">
        <f>VLOOKUP(I12,'Tabela DNIT'!C:D,2,0)</f>
        <v>9925.06</v>
      </c>
      <c r="L12" t="str">
        <f t="shared" si="3"/>
        <v>correto</v>
      </c>
    </row>
    <row r="13" spans="1:12" ht="23.15" customHeight="1" x14ac:dyDescent="0.35">
      <c r="A13" s="33" t="s">
        <v>305</v>
      </c>
      <c r="B13" s="34"/>
      <c r="C13" s="221" t="s">
        <v>314</v>
      </c>
      <c r="D13" s="222"/>
      <c r="E13" s="222"/>
      <c r="F13" s="222"/>
      <c r="G13" s="222"/>
      <c r="H13" s="222"/>
      <c r="I13" s="39">
        <f>IFERROR(VLOOKUP(B13,'Tabela DNIT'!B:D,2,0),0)</f>
        <v>0</v>
      </c>
      <c r="J13" t="str">
        <f t="shared" si="2"/>
        <v>erro</v>
      </c>
      <c r="K13" s="39" t="e">
        <f>VLOOKUP(I13,'Tabela DNIT'!C:D,2,0)</f>
        <v>#N/A</v>
      </c>
      <c r="L13" t="e">
        <f t="shared" si="3"/>
        <v>#N/A</v>
      </c>
    </row>
    <row r="14" spans="1:12" ht="23.15" customHeight="1" x14ac:dyDescent="0.35">
      <c r="A14" s="35"/>
      <c r="B14" s="36" t="s">
        <v>200</v>
      </c>
      <c r="C14" s="37" t="s">
        <v>201</v>
      </c>
      <c r="D14" s="36" t="s">
        <v>303</v>
      </c>
      <c r="E14" s="38">
        <v>0.5</v>
      </c>
      <c r="F14" s="38">
        <f>TRUNC(E14*$K$1,2)</f>
        <v>18</v>
      </c>
      <c r="G14" s="39">
        <f>VLOOKUP(B14,'Tabela DNIT'!B:D,3,0)</f>
        <v>6010.02</v>
      </c>
      <c r="H14" s="40">
        <f t="shared" ref="H14" si="5">TRUNC(F14*G14,2)</f>
        <v>108180.36</v>
      </c>
      <c r="I14" s="39" t="str">
        <f>IFERROR(VLOOKUP(B14,'Tabela DNIT'!B:D,2,0),0)</f>
        <v>Técnico de obras</v>
      </c>
      <c r="J14" t="str">
        <f t="shared" si="2"/>
        <v>correto</v>
      </c>
      <c r="K14" s="39">
        <f>VLOOKUP(I14,'Tabela DNIT'!C:D,2,0)</f>
        <v>6010.02</v>
      </c>
      <c r="L14" t="str">
        <f t="shared" si="3"/>
        <v>correto</v>
      </c>
    </row>
    <row r="15" spans="1:12" ht="23.15" customHeight="1" x14ac:dyDescent="0.35">
      <c r="A15" s="211" t="s">
        <v>308</v>
      </c>
      <c r="B15" s="211"/>
      <c r="C15" s="211"/>
      <c r="D15" s="211"/>
      <c r="E15" s="211"/>
      <c r="F15" s="211"/>
      <c r="G15" s="213"/>
      <c r="H15" s="41">
        <f>SUM(H8:H14)</f>
        <v>2893770.45</v>
      </c>
      <c r="I15" s="39">
        <f>IFERROR(VLOOKUP(B15,'Tabela DNIT'!B:D,2,0),0)</f>
        <v>0</v>
      </c>
      <c r="J15" t="str">
        <f t="shared" si="2"/>
        <v>correto</v>
      </c>
      <c r="K15" s="39" t="e">
        <f>VLOOKUP(I15,'Tabela DNIT'!C:D,2,0)</f>
        <v>#N/A</v>
      </c>
      <c r="L15" t="e">
        <f t="shared" si="3"/>
        <v>#N/A</v>
      </c>
    </row>
    <row r="16" spans="1:12" ht="5.15" customHeight="1" x14ac:dyDescent="0.35">
      <c r="A16" s="46"/>
      <c r="B16" s="46"/>
      <c r="C16" s="46"/>
      <c r="D16" s="46"/>
      <c r="E16" s="46"/>
      <c r="F16" s="46"/>
      <c r="G16" s="46"/>
      <c r="H16" s="46"/>
      <c r="I16" s="39">
        <f>IFERROR(VLOOKUP(B16,'Tabela DNIT'!B:D,2,0),0)</f>
        <v>0</v>
      </c>
      <c r="J16" t="str">
        <f t="shared" si="2"/>
        <v>correto</v>
      </c>
      <c r="K16" s="39" t="e">
        <f>VLOOKUP(I16,'Tabela DNIT'!C:D,2,0)</f>
        <v>#N/A</v>
      </c>
      <c r="L16" t="e">
        <f t="shared" si="3"/>
        <v>#N/A</v>
      </c>
    </row>
    <row r="17" spans="1:12" ht="23.15" customHeight="1" x14ac:dyDescent="0.35">
      <c r="A17" s="211" t="s">
        <v>309</v>
      </c>
      <c r="B17" s="211"/>
      <c r="C17" s="211"/>
      <c r="D17" s="211"/>
      <c r="E17" s="211"/>
      <c r="F17" s="211"/>
      <c r="G17" s="48">
        <f>'BDI FIOL e FICO'!$E$31</f>
        <v>0.30740000000000001</v>
      </c>
      <c r="H17" s="41">
        <f>H15*G17</f>
        <v>889545.03633000003</v>
      </c>
      <c r="I17" s="39">
        <f>IFERROR(VLOOKUP(B17,'Tabela DNIT'!B:D,2,0),0)</f>
        <v>0</v>
      </c>
      <c r="J17" t="str">
        <f t="shared" si="2"/>
        <v>correto</v>
      </c>
      <c r="K17" s="39" t="e">
        <f>VLOOKUP(I17,'Tabela DNIT'!C:D,2,0)</f>
        <v>#N/A</v>
      </c>
      <c r="L17" t="e">
        <f t="shared" si="3"/>
        <v>#N/A</v>
      </c>
    </row>
    <row r="18" spans="1:12" ht="5.15" customHeight="1" x14ac:dyDescent="0.35">
      <c r="A18" s="46"/>
      <c r="B18" s="46"/>
      <c r="C18" s="46"/>
      <c r="D18" s="46"/>
      <c r="E18" s="46"/>
      <c r="F18" s="46"/>
      <c r="G18" s="46"/>
      <c r="H18" s="46"/>
      <c r="I18" s="39">
        <f>IFERROR(VLOOKUP(B18,'Tabela DNIT'!B:D,2,0),0)</f>
        <v>0</v>
      </c>
      <c r="J18" t="str">
        <f t="shared" si="2"/>
        <v>correto</v>
      </c>
    </row>
    <row r="19" spans="1:12" ht="23.15" customHeight="1" x14ac:dyDescent="0.35">
      <c r="A19" s="211" t="s">
        <v>310</v>
      </c>
      <c r="B19" s="211"/>
      <c r="C19" s="211"/>
      <c r="D19" s="211"/>
      <c r="E19" s="211"/>
      <c r="F19" s="211"/>
      <c r="G19" s="213"/>
      <c r="H19" s="194">
        <f>H20*K1</f>
        <v>3783315.2399999998</v>
      </c>
      <c r="I19" s="39">
        <f>IFERROR(VLOOKUP(B19,'Tabela DNIT'!B:D,2,0),0)</f>
        <v>0</v>
      </c>
      <c r="J19" t="str">
        <f t="shared" si="2"/>
        <v>correto</v>
      </c>
    </row>
    <row r="20" spans="1:12" ht="23.15" customHeight="1" x14ac:dyDescent="0.35">
      <c r="G20" s="142" t="s">
        <v>315</v>
      </c>
      <c r="H20" s="193">
        <f>TRUNC((H17+H15)/K1,2)</f>
        <v>105092.09</v>
      </c>
      <c r="I20" s="39">
        <f>IFERROR(VLOOKUP(B20,'Tabela DNIT'!B:D,2,0),0)</f>
        <v>0</v>
      </c>
      <c r="J20" t="str">
        <f t="shared" si="2"/>
        <v>correto</v>
      </c>
    </row>
    <row r="21" spans="1:12" ht="23.15" customHeight="1" x14ac:dyDescent="0.35"/>
    <row r="22" spans="1:12" ht="23.15" customHeight="1" x14ac:dyDescent="0.35"/>
    <row r="23" spans="1:12" ht="23.15" customHeight="1" x14ac:dyDescent="0.35"/>
    <row r="24" spans="1:12" ht="23.15" customHeight="1" x14ac:dyDescent="0.35"/>
  </sheetData>
  <mergeCells count="15">
    <mergeCell ref="A1:H1"/>
    <mergeCell ref="A2:H2"/>
    <mergeCell ref="B3:H3"/>
    <mergeCell ref="C6:H6"/>
    <mergeCell ref="C7:H7"/>
    <mergeCell ref="A19:G19"/>
    <mergeCell ref="A4:A5"/>
    <mergeCell ref="B4:B5"/>
    <mergeCell ref="C4:C5"/>
    <mergeCell ref="D4:D5"/>
    <mergeCell ref="E4:F4"/>
    <mergeCell ref="G4:H4"/>
    <mergeCell ref="C13:H13"/>
    <mergeCell ref="A15:G15"/>
    <mergeCell ref="A17:F17"/>
  </mergeCells>
  <phoneticPr fontId="3" type="noConversion"/>
  <pageMargins left="0.511811024" right="0.511811024" top="0.78740157499999996" bottom="0.78740157499999996" header="0.31496062000000002" footer="0.31496062000000002"/>
  <pageSetup paperSize="9" scale="66" orientation="portrait" r:id="rId1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C6A33-E7C7-40D5-8287-1684B95BFFDA}">
  <sheetPr codeName="Planilha12">
    <tabColor rgb="FF0070C0"/>
    <pageSetUpPr fitToPage="1"/>
  </sheetPr>
  <dimension ref="A1:L30"/>
  <sheetViews>
    <sheetView showGridLines="0" view="pageBreakPreview" topLeftCell="A13" zoomScale="136" zoomScaleNormal="100" zoomScaleSheetLayoutView="136" workbookViewId="0">
      <selection activeCell="H29" sqref="H29"/>
    </sheetView>
  </sheetViews>
  <sheetFormatPr defaultColWidth="9.26953125" defaultRowHeight="14.5" x14ac:dyDescent="0.35"/>
  <cols>
    <col min="1" max="2" width="11.54296875" customWidth="1"/>
    <col min="3" max="3" width="45.54296875" customWidth="1"/>
    <col min="4" max="4" width="16.7265625" customWidth="1"/>
    <col min="7" max="7" width="17.453125" bestFit="1" customWidth="1"/>
    <col min="8" max="8" width="18" bestFit="1" customWidth="1"/>
    <col min="9" max="9" width="25.453125" customWidth="1"/>
    <col min="10" max="10" width="9.26953125" customWidth="1"/>
    <col min="11" max="11" width="12.453125" customWidth="1"/>
    <col min="12" max="13" width="9.26953125" customWidth="1"/>
  </cols>
  <sheetData>
    <row r="1" spans="1:12" x14ac:dyDescent="0.35">
      <c r="A1" s="212" t="s">
        <v>287</v>
      </c>
      <c r="B1" s="212"/>
      <c r="C1" s="212"/>
      <c r="D1" s="212"/>
      <c r="E1" s="212"/>
      <c r="F1" s="212"/>
      <c r="G1" s="212"/>
      <c r="H1" s="212"/>
      <c r="K1">
        <v>36</v>
      </c>
    </row>
    <row r="2" spans="1:12" x14ac:dyDescent="0.35">
      <c r="A2" s="212" t="s">
        <v>288</v>
      </c>
      <c r="B2" s="212"/>
      <c r="C2" s="212"/>
      <c r="D2" s="212"/>
      <c r="E2" s="212"/>
      <c r="F2" s="212"/>
      <c r="G2" s="212"/>
      <c r="H2" s="212"/>
    </row>
    <row r="3" spans="1:12" ht="23.15" customHeight="1" x14ac:dyDescent="0.35">
      <c r="A3" s="32" t="s">
        <v>289</v>
      </c>
      <c r="B3" s="215" t="s">
        <v>327</v>
      </c>
      <c r="C3" s="215"/>
      <c r="D3" s="215"/>
      <c r="E3" s="215"/>
      <c r="F3" s="215"/>
      <c r="G3" s="215"/>
      <c r="H3" s="215"/>
    </row>
    <row r="4" spans="1:12" x14ac:dyDescent="0.35">
      <c r="A4" s="216" t="s">
        <v>291</v>
      </c>
      <c r="B4" s="217" t="s">
        <v>292</v>
      </c>
      <c r="C4" s="217" t="s">
        <v>293</v>
      </c>
      <c r="D4" s="217" t="s">
        <v>294</v>
      </c>
      <c r="E4" s="217" t="s">
        <v>295</v>
      </c>
      <c r="F4" s="217"/>
      <c r="G4" s="217" t="s">
        <v>313</v>
      </c>
      <c r="H4" s="218"/>
    </row>
    <row r="5" spans="1:12" x14ac:dyDescent="0.35">
      <c r="A5" s="216"/>
      <c r="B5" s="217"/>
      <c r="C5" s="217"/>
      <c r="D5" s="217"/>
      <c r="E5" s="182" t="s">
        <v>297</v>
      </c>
      <c r="F5" s="182" t="s">
        <v>298</v>
      </c>
      <c r="G5" s="182" t="s">
        <v>299</v>
      </c>
      <c r="H5" s="183" t="s">
        <v>298</v>
      </c>
    </row>
    <row r="6" spans="1:12" ht="23.15" customHeight="1" x14ac:dyDescent="0.35">
      <c r="A6" s="53">
        <v>1</v>
      </c>
      <c r="B6" s="54"/>
      <c r="C6" s="219" t="s">
        <v>300</v>
      </c>
      <c r="D6" s="220"/>
      <c r="E6" s="220"/>
      <c r="F6" s="220"/>
      <c r="G6" s="220"/>
      <c r="H6" s="220"/>
      <c r="I6" s="9"/>
      <c r="J6" s="9"/>
    </row>
    <row r="7" spans="1:12" ht="23.15" customHeight="1" x14ac:dyDescent="0.35">
      <c r="A7" s="33" t="s">
        <v>301</v>
      </c>
      <c r="B7" s="34"/>
      <c r="C7" s="221" t="s">
        <v>302</v>
      </c>
      <c r="D7" s="222"/>
      <c r="E7" s="222"/>
      <c r="F7" s="222"/>
      <c r="G7" s="222"/>
      <c r="H7" s="222"/>
    </row>
    <row r="8" spans="1:12" ht="23.15" customHeight="1" x14ac:dyDescent="0.35">
      <c r="A8" s="35"/>
      <c r="B8" s="36" t="s">
        <v>132</v>
      </c>
      <c r="C8" s="37" t="s">
        <v>242</v>
      </c>
      <c r="D8" s="36" t="s">
        <v>303</v>
      </c>
      <c r="E8" s="38">
        <v>1</v>
      </c>
      <c r="F8" s="38">
        <f>TRUNC(E8*$K$1,2)</f>
        <v>36</v>
      </c>
      <c r="G8" s="39">
        <f>VLOOKUP(B8,'Tabela DNIT'!B:D,3,0)</f>
        <v>17638.490000000002</v>
      </c>
      <c r="H8" s="40">
        <f t="shared" ref="H8" si="0">TRUNC(F8*G8,2)</f>
        <v>634985.64</v>
      </c>
      <c r="I8" s="39" t="str">
        <f>IFERROR(VLOOKUP(B8,'Tabela DNIT'!B:D,2,0),0)</f>
        <v>Engenheiro de projetos júnior</v>
      </c>
      <c r="J8" t="str">
        <f>IF(I8=C8,"correto","erro")</f>
        <v>correto</v>
      </c>
      <c r="K8" s="39">
        <f>VLOOKUP(I8,'Tabela DNIT'!C:D,2,0)</f>
        <v>17638.490000000002</v>
      </c>
      <c r="L8" t="str">
        <f>IF(K8=G8,"correto","erro")</f>
        <v>correto</v>
      </c>
    </row>
    <row r="9" spans="1:12" ht="23.15" customHeight="1" x14ac:dyDescent="0.35">
      <c r="A9" s="33" t="s">
        <v>305</v>
      </c>
      <c r="B9" s="34"/>
      <c r="C9" s="221" t="s">
        <v>314</v>
      </c>
      <c r="D9" s="222"/>
      <c r="E9" s="222"/>
      <c r="F9" s="222"/>
      <c r="G9" s="222"/>
      <c r="H9" s="222"/>
      <c r="I9" s="39">
        <f>IFERROR(VLOOKUP(B9,'Tabela DNIT'!B:D,2,0),0)</f>
        <v>0</v>
      </c>
      <c r="J9" t="str">
        <f t="shared" ref="J9:J20" si="1">IF(I9=C9,"correto","erro")</f>
        <v>erro</v>
      </c>
    </row>
    <row r="10" spans="1:12" ht="23.15" customHeight="1" x14ac:dyDescent="0.35">
      <c r="A10" s="35"/>
      <c r="B10" s="36" t="s">
        <v>198</v>
      </c>
      <c r="C10" s="37" t="s">
        <v>199</v>
      </c>
      <c r="D10" s="36" t="s">
        <v>303</v>
      </c>
      <c r="E10" s="38">
        <v>1</v>
      </c>
      <c r="F10" s="38">
        <f>TRUNC(E10*$K$1,2)</f>
        <v>36</v>
      </c>
      <c r="G10" s="39">
        <f>VLOOKUP(B10,'Tabela DNIT'!B:D,3,0)</f>
        <v>5206.96</v>
      </c>
      <c r="H10" s="40">
        <f t="shared" ref="H10:H11" si="2">TRUNC(F10*G10,2)</f>
        <v>187450.56</v>
      </c>
      <c r="I10" s="39" t="str">
        <f>IFERROR(VLOOKUP(B10,'Tabela DNIT'!B:D,2,0),0)</f>
        <v>Técnico ambiental</v>
      </c>
      <c r="J10" t="str">
        <f t="shared" si="1"/>
        <v>correto</v>
      </c>
    </row>
    <row r="11" spans="1:12" ht="23.15" customHeight="1" x14ac:dyDescent="0.35">
      <c r="A11" s="35"/>
      <c r="B11" s="36" t="s">
        <v>200</v>
      </c>
      <c r="C11" s="37" t="s">
        <v>201</v>
      </c>
      <c r="D11" s="36" t="s">
        <v>303</v>
      </c>
      <c r="E11" s="38">
        <v>2</v>
      </c>
      <c r="F11" s="38">
        <f>TRUNC(E11*$K$1,2)</f>
        <v>72</v>
      </c>
      <c r="G11" s="39">
        <f>VLOOKUP(B11,'Tabela DNIT'!B:D,3,0)</f>
        <v>6010.02</v>
      </c>
      <c r="H11" s="40">
        <f t="shared" si="2"/>
        <v>432721.44</v>
      </c>
      <c r="I11" s="39" t="str">
        <f>IFERROR(VLOOKUP(B11,'Tabela DNIT'!B:D,2,0),0)</f>
        <v>Técnico de obras</v>
      </c>
      <c r="J11" t="str">
        <f t="shared" si="1"/>
        <v>correto</v>
      </c>
    </row>
    <row r="12" spans="1:12" ht="23.15" customHeight="1" x14ac:dyDescent="0.35">
      <c r="A12" s="33" t="s">
        <v>317</v>
      </c>
      <c r="B12" s="34"/>
      <c r="C12" s="221" t="s">
        <v>306</v>
      </c>
      <c r="D12" s="222"/>
      <c r="E12" s="222"/>
      <c r="F12" s="222"/>
      <c r="G12" s="222"/>
      <c r="H12" s="222"/>
      <c r="I12" s="39">
        <f>IFERROR(VLOOKUP(B12,'Tabela DNIT'!B:D,2,0),0)</f>
        <v>0</v>
      </c>
      <c r="J12" t="str">
        <f t="shared" si="1"/>
        <v>erro</v>
      </c>
    </row>
    <row r="13" spans="1:12" ht="23.15" customHeight="1" x14ac:dyDescent="0.35">
      <c r="A13" s="35"/>
      <c r="B13" s="36" t="s">
        <v>174</v>
      </c>
      <c r="C13" s="37" t="s">
        <v>175</v>
      </c>
      <c r="D13" s="36" t="s">
        <v>303</v>
      </c>
      <c r="E13" s="38">
        <v>1</v>
      </c>
      <c r="F13" s="38">
        <f>TRUNC(E13*$K$1,2)</f>
        <v>36</v>
      </c>
      <c r="G13" s="39">
        <f>VLOOKUP(B13,'Tabela DNIT'!B:D,3,0)</f>
        <v>4078.19</v>
      </c>
      <c r="H13" s="40">
        <f>TRUNC(F13*G13,2)</f>
        <v>146814.84</v>
      </c>
      <c r="I13" s="39" t="str">
        <f>IFERROR(VLOOKUP(B13,'Tabela DNIT'!B:D,2,0),0)</f>
        <v>Motorista de veículo leve</v>
      </c>
      <c r="J13" t="str">
        <f t="shared" si="1"/>
        <v>correto</v>
      </c>
    </row>
    <row r="14" spans="1:12" ht="23.15" customHeight="1" x14ac:dyDescent="0.35">
      <c r="A14" s="49">
        <v>2</v>
      </c>
      <c r="B14" s="50"/>
      <c r="C14" s="225" t="s">
        <v>31</v>
      </c>
      <c r="D14" s="226"/>
      <c r="E14" s="226"/>
      <c r="F14" s="226"/>
      <c r="G14" s="226"/>
      <c r="H14" s="226"/>
      <c r="I14" s="39">
        <f>IFERROR(VLOOKUP(B14,'Tabela DNIT'!B:D,2,0),0)</f>
        <v>0</v>
      </c>
      <c r="J14" t="str">
        <f t="shared" si="1"/>
        <v>erro</v>
      </c>
    </row>
    <row r="15" spans="1:12" ht="23.15" customHeight="1" x14ac:dyDescent="0.35">
      <c r="A15" s="35"/>
      <c r="B15" s="36" t="s">
        <v>45</v>
      </c>
      <c r="C15" s="37" t="s">
        <v>46</v>
      </c>
      <c r="D15" s="36" t="s">
        <v>318</v>
      </c>
      <c r="E15" s="38">
        <v>3</v>
      </c>
      <c r="F15" s="38">
        <f>TRUNC(E15*$K$1,2)</f>
        <v>108</v>
      </c>
      <c r="G15" s="59">
        <f>VLOOKUP(B15,'Tabela DNIT'!F:N,9,0)</f>
        <v>2390.7147</v>
      </c>
      <c r="H15" s="40">
        <f t="shared" ref="H15" si="3">TRUNC(F15*G15,2)</f>
        <v>258197.18</v>
      </c>
      <c r="I15" s="39">
        <f>IFERROR(VLOOKUP(B15,'Tabela DNIT'!B:D,2,0),0)</f>
        <v>0</v>
      </c>
      <c r="J15" t="str">
        <f t="shared" si="1"/>
        <v>erro</v>
      </c>
    </row>
    <row r="16" spans="1:12" ht="23.15" customHeight="1" x14ac:dyDescent="0.35">
      <c r="A16" s="51">
        <v>3</v>
      </c>
      <c r="B16" s="52"/>
      <c r="C16" s="223" t="s">
        <v>319</v>
      </c>
      <c r="D16" s="224"/>
      <c r="E16" s="224"/>
      <c r="F16" s="224"/>
      <c r="G16" s="224"/>
      <c r="H16" s="224"/>
      <c r="I16" s="39">
        <f>IFERROR(VLOOKUP(B16,'Tabela DNIT'!B:D,2,0),0)</f>
        <v>0</v>
      </c>
      <c r="J16" t="str">
        <f t="shared" si="1"/>
        <v>erro</v>
      </c>
    </row>
    <row r="17" spans="1:10" ht="23.15" customHeight="1" x14ac:dyDescent="0.35">
      <c r="A17" s="35"/>
      <c r="B17" s="36" t="s">
        <v>265</v>
      </c>
      <c r="C17" s="112" t="s">
        <v>266</v>
      </c>
      <c r="D17" s="36"/>
      <c r="E17" s="38">
        <v>1</v>
      </c>
      <c r="F17" s="38">
        <f t="shared" ref="F17:F22" si="4">TRUNC(E17*$K$1,2)</f>
        <v>36</v>
      </c>
      <c r="G17" s="39">
        <f>INSTALAÇÕES!K9</f>
        <v>1772.8365000000001</v>
      </c>
      <c r="H17" s="40">
        <f t="shared" ref="H17:H22" si="5">TRUNC(F17*G17,2)</f>
        <v>63822.11</v>
      </c>
      <c r="I17" s="39">
        <f>IFERROR(VLOOKUP(B17,'Tabela DNIT'!B:D,2,0),0)</f>
        <v>0</v>
      </c>
      <c r="J17" t="str">
        <f t="shared" si="1"/>
        <v>erro</v>
      </c>
    </row>
    <row r="18" spans="1:10" ht="23.15" customHeight="1" x14ac:dyDescent="0.35">
      <c r="A18" s="35"/>
      <c r="B18" s="36" t="s">
        <v>269</v>
      </c>
      <c r="C18" s="37" t="s">
        <v>320</v>
      </c>
      <c r="D18" s="36"/>
      <c r="E18" s="38">
        <v>1</v>
      </c>
      <c r="F18" s="38">
        <f t="shared" si="4"/>
        <v>36</v>
      </c>
      <c r="G18" s="39">
        <f>INSTALAÇÕES!K15</f>
        <v>1225.1152</v>
      </c>
      <c r="H18" s="40">
        <f t="shared" ref="H18:H20" si="6">TRUNC(F18*G18,2)</f>
        <v>44104.14</v>
      </c>
      <c r="I18" s="39">
        <f>IFERROR(VLOOKUP(B18,'Tabela DNIT'!B:D,2,0),0)</f>
        <v>0</v>
      </c>
      <c r="J18" t="str">
        <f t="shared" si="1"/>
        <v>erro</v>
      </c>
    </row>
    <row r="19" spans="1:10" ht="23.15" customHeight="1" x14ac:dyDescent="0.35">
      <c r="A19" s="35"/>
      <c r="B19" s="36" t="s">
        <v>273</v>
      </c>
      <c r="C19" s="37" t="s">
        <v>321</v>
      </c>
      <c r="D19" s="36"/>
      <c r="E19" s="38">
        <v>1</v>
      </c>
      <c r="F19" s="38">
        <f t="shared" si="4"/>
        <v>36</v>
      </c>
      <c r="G19" s="39">
        <f>INSTALAÇÕES!K10</f>
        <v>2056.6</v>
      </c>
      <c r="H19" s="40">
        <f t="shared" si="6"/>
        <v>74037.600000000006</v>
      </c>
      <c r="I19" s="39">
        <f>IFERROR(VLOOKUP(B19,'Tabela DNIT'!B:D,2,0),0)</f>
        <v>0</v>
      </c>
      <c r="J19" t="str">
        <f t="shared" si="1"/>
        <v>erro</v>
      </c>
    </row>
    <row r="20" spans="1:10" ht="23.15" customHeight="1" x14ac:dyDescent="0.35">
      <c r="A20" s="35"/>
      <c r="B20" s="36" t="s">
        <v>277</v>
      </c>
      <c r="C20" s="37" t="s">
        <v>322</v>
      </c>
      <c r="D20" s="36"/>
      <c r="E20" s="38">
        <v>1</v>
      </c>
      <c r="F20" s="38">
        <f t="shared" si="4"/>
        <v>36</v>
      </c>
      <c r="G20" s="39">
        <f>INSTALAÇÕES!K16</f>
        <v>130</v>
      </c>
      <c r="H20" s="40">
        <f t="shared" si="6"/>
        <v>4680</v>
      </c>
      <c r="I20" s="39">
        <f>IFERROR(VLOOKUP(B20,'Tabela DNIT'!B:D,2,0),0)</f>
        <v>0</v>
      </c>
      <c r="J20" t="str">
        <f t="shared" si="1"/>
        <v>erro</v>
      </c>
    </row>
    <row r="21" spans="1:10" ht="23.15" customHeight="1" x14ac:dyDescent="0.35">
      <c r="A21" s="35"/>
      <c r="B21" s="36" t="s">
        <v>284</v>
      </c>
      <c r="C21" s="37" t="s">
        <v>323</v>
      </c>
      <c r="D21" s="36"/>
      <c r="E21" s="38">
        <v>1</v>
      </c>
      <c r="F21" s="38">
        <f t="shared" si="4"/>
        <v>36</v>
      </c>
      <c r="G21" s="39">
        <f>INSTALAÇÕES!K17</f>
        <v>781.48</v>
      </c>
      <c r="H21" s="40">
        <f t="shared" si="5"/>
        <v>28133.279999999999</v>
      </c>
    </row>
    <row r="22" spans="1:10" ht="23.15" customHeight="1" x14ac:dyDescent="0.35">
      <c r="A22" s="35"/>
      <c r="B22" s="36" t="s">
        <v>281</v>
      </c>
      <c r="C22" s="37" t="s">
        <v>324</v>
      </c>
      <c r="D22" s="36"/>
      <c r="E22" s="38">
        <v>1</v>
      </c>
      <c r="F22" s="38">
        <f t="shared" si="4"/>
        <v>36</v>
      </c>
      <c r="G22" s="39">
        <f>INSTALAÇÕES!K11</f>
        <v>464.44</v>
      </c>
      <c r="H22" s="40">
        <f t="shared" si="5"/>
        <v>16719.84</v>
      </c>
    </row>
    <row r="23" spans="1:10" ht="23.15" customHeight="1" x14ac:dyDescent="0.35">
      <c r="A23" s="211" t="s">
        <v>308</v>
      </c>
      <c r="B23" s="211"/>
      <c r="C23" s="211"/>
      <c r="D23" s="211"/>
      <c r="E23" s="211"/>
      <c r="F23" s="211"/>
      <c r="G23" s="213"/>
      <c r="H23" s="41">
        <f>SUM(H8:H22)</f>
        <v>1891666.6300000001</v>
      </c>
    </row>
    <row r="24" spans="1:10" ht="5.15" customHeight="1" x14ac:dyDescent="0.35">
      <c r="A24" s="46"/>
      <c r="B24" s="46"/>
      <c r="C24" s="46"/>
      <c r="D24" s="46"/>
      <c r="E24" s="46"/>
      <c r="F24" s="46"/>
      <c r="G24" s="46"/>
      <c r="H24" s="46"/>
    </row>
    <row r="25" spans="1:10" ht="23.15" customHeight="1" x14ac:dyDescent="0.35">
      <c r="A25" s="211" t="s">
        <v>309</v>
      </c>
      <c r="B25" s="211"/>
      <c r="C25" s="211"/>
      <c r="D25" s="211"/>
      <c r="E25" s="211"/>
      <c r="F25" s="211"/>
      <c r="G25" s="48">
        <f>'BDI FIOL e FICO'!$E$31</f>
        <v>0.30740000000000001</v>
      </c>
      <c r="H25" s="41">
        <f>H23*G25</f>
        <v>581498.32206200005</v>
      </c>
    </row>
    <row r="26" spans="1:10" ht="5.15" customHeight="1" x14ac:dyDescent="0.35">
      <c r="A26" s="46"/>
      <c r="B26" s="46"/>
      <c r="C26" s="46"/>
      <c r="D26" s="46"/>
      <c r="E26" s="46"/>
      <c r="F26" s="46"/>
      <c r="G26" s="46"/>
      <c r="H26" s="46"/>
    </row>
    <row r="27" spans="1:10" ht="23.15" customHeight="1" x14ac:dyDescent="0.35">
      <c r="A27" s="211" t="s">
        <v>310</v>
      </c>
      <c r="B27" s="211"/>
      <c r="C27" s="211"/>
      <c r="D27" s="211"/>
      <c r="E27" s="211"/>
      <c r="F27" s="211"/>
      <c r="G27" s="213"/>
      <c r="H27" s="194">
        <f>H28*K1</f>
        <v>2473164.7200000002</v>
      </c>
    </row>
    <row r="28" spans="1:10" ht="23.15" customHeight="1" x14ac:dyDescent="0.35">
      <c r="G28" s="142" t="s">
        <v>315</v>
      </c>
      <c r="H28" s="193">
        <f>TRUNC((H25+H23)/K1,2)</f>
        <v>68699.02</v>
      </c>
    </row>
    <row r="29" spans="1:10" ht="20.149999999999999" customHeight="1" x14ac:dyDescent="0.35"/>
    <row r="30" spans="1:10" ht="20.149999999999999" customHeight="1" x14ac:dyDescent="0.35"/>
  </sheetData>
  <mergeCells count="18">
    <mergeCell ref="A1:H1"/>
    <mergeCell ref="A2:H2"/>
    <mergeCell ref="B3:H3"/>
    <mergeCell ref="C6:H6"/>
    <mergeCell ref="C16:H16"/>
    <mergeCell ref="C14:H14"/>
    <mergeCell ref="C7:H7"/>
    <mergeCell ref="C9:H9"/>
    <mergeCell ref="A27:G27"/>
    <mergeCell ref="A4:A5"/>
    <mergeCell ref="B4:B5"/>
    <mergeCell ref="C4:C5"/>
    <mergeCell ref="D4:D5"/>
    <mergeCell ref="E4:F4"/>
    <mergeCell ref="G4:H4"/>
    <mergeCell ref="A23:G23"/>
    <mergeCell ref="A25:F25"/>
    <mergeCell ref="C12:H12"/>
  </mergeCells>
  <pageMargins left="0.511811024" right="0.511811024" top="0.78740157499999996" bottom="0.78740157499999996" header="0.31496062000000002" footer="0.31496062000000002"/>
  <pageSetup paperSize="9" scale="66" orientation="portrait" r:id="rId1"/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46E71-330E-41A7-8114-1EC7807E6368}">
  <sheetPr codeName="Planilha13">
    <tabColor rgb="FF0070C0"/>
    <pageSetUpPr fitToPage="1"/>
  </sheetPr>
  <dimension ref="A1:L20"/>
  <sheetViews>
    <sheetView showGridLines="0" view="pageBreakPreview" zoomScale="136" zoomScaleNormal="100" zoomScaleSheetLayoutView="136" workbookViewId="0">
      <selection activeCell="A15" sqref="A15:G15"/>
    </sheetView>
  </sheetViews>
  <sheetFormatPr defaultColWidth="9.26953125" defaultRowHeight="14.5" x14ac:dyDescent="0.35"/>
  <cols>
    <col min="1" max="2" width="11.54296875" customWidth="1"/>
    <col min="3" max="3" width="43.54296875" customWidth="1"/>
    <col min="4" max="4" width="16.7265625" customWidth="1"/>
    <col min="7" max="8" width="17.453125" bestFit="1" customWidth="1"/>
    <col min="9" max="9" width="29.26953125" customWidth="1"/>
    <col min="10" max="10" width="9.26953125" customWidth="1"/>
    <col min="11" max="11" width="12.453125" customWidth="1"/>
    <col min="12" max="13" width="9.26953125" customWidth="1"/>
  </cols>
  <sheetData>
    <row r="1" spans="1:12" x14ac:dyDescent="0.35">
      <c r="A1" s="212" t="s">
        <v>287</v>
      </c>
      <c r="B1" s="212"/>
      <c r="C1" s="212"/>
      <c r="D1" s="212"/>
      <c r="E1" s="212"/>
      <c r="F1" s="212"/>
      <c r="G1" s="212"/>
      <c r="H1" s="212"/>
      <c r="K1">
        <v>24</v>
      </c>
    </row>
    <row r="2" spans="1:12" x14ac:dyDescent="0.35">
      <c r="A2" s="212" t="s">
        <v>288</v>
      </c>
      <c r="B2" s="212"/>
      <c r="C2" s="212"/>
      <c r="D2" s="212"/>
      <c r="E2" s="212"/>
      <c r="F2" s="212"/>
      <c r="G2" s="212"/>
      <c r="H2" s="212"/>
    </row>
    <row r="3" spans="1:12" ht="23.15" customHeight="1" x14ac:dyDescent="0.35">
      <c r="A3" s="32" t="s">
        <v>289</v>
      </c>
      <c r="B3" s="215" t="s">
        <v>328</v>
      </c>
      <c r="C3" s="215"/>
      <c r="D3" s="215"/>
      <c r="E3" s="215"/>
      <c r="F3" s="215"/>
      <c r="G3" s="215"/>
      <c r="H3" s="215"/>
    </row>
    <row r="4" spans="1:12" x14ac:dyDescent="0.35">
      <c r="A4" s="216" t="s">
        <v>291</v>
      </c>
      <c r="B4" s="217" t="s">
        <v>292</v>
      </c>
      <c r="C4" s="217" t="s">
        <v>293</v>
      </c>
      <c r="D4" s="217" t="s">
        <v>294</v>
      </c>
      <c r="E4" s="217" t="s">
        <v>295</v>
      </c>
      <c r="F4" s="217"/>
      <c r="G4" s="217" t="s">
        <v>313</v>
      </c>
      <c r="H4" s="218"/>
    </row>
    <row r="5" spans="1:12" x14ac:dyDescent="0.35">
      <c r="A5" s="216"/>
      <c r="B5" s="217"/>
      <c r="C5" s="217"/>
      <c r="D5" s="217"/>
      <c r="E5" s="182" t="s">
        <v>297</v>
      </c>
      <c r="F5" s="182" t="s">
        <v>298</v>
      </c>
      <c r="G5" s="182" t="s">
        <v>299</v>
      </c>
      <c r="H5" s="183" t="s">
        <v>298</v>
      </c>
    </row>
    <row r="6" spans="1:12" ht="23.15" customHeight="1" x14ac:dyDescent="0.35">
      <c r="A6" s="53">
        <v>1</v>
      </c>
      <c r="B6" s="54"/>
      <c r="C6" s="219" t="s">
        <v>300</v>
      </c>
      <c r="D6" s="220"/>
      <c r="E6" s="220"/>
      <c r="F6" s="220"/>
      <c r="G6" s="220"/>
      <c r="H6" s="220"/>
      <c r="I6" s="9"/>
      <c r="J6" s="9"/>
    </row>
    <row r="7" spans="1:12" ht="23.15" customHeight="1" x14ac:dyDescent="0.35">
      <c r="A7" s="33" t="s">
        <v>301</v>
      </c>
      <c r="B7" s="34"/>
      <c r="C7" s="221" t="s">
        <v>302</v>
      </c>
      <c r="D7" s="222"/>
      <c r="E7" s="222"/>
      <c r="F7" s="222"/>
      <c r="G7" s="222"/>
      <c r="H7" s="222"/>
    </row>
    <row r="8" spans="1:12" ht="23.15" customHeight="1" x14ac:dyDescent="0.35">
      <c r="A8" s="35"/>
      <c r="B8" s="36" t="s">
        <v>136</v>
      </c>
      <c r="C8" s="37" t="s">
        <v>304</v>
      </c>
      <c r="D8" s="36" t="s">
        <v>303</v>
      </c>
      <c r="E8" s="38">
        <v>0.1</v>
      </c>
      <c r="F8" s="38">
        <f t="shared" ref="F8" si="0">TRUNC(E8*$K$1,2)</f>
        <v>2.4</v>
      </c>
      <c r="G8" s="39">
        <f>VLOOKUP(B8,'Tabela DNIT'!B:D,3,0)</f>
        <v>25558.38</v>
      </c>
      <c r="H8" s="40">
        <f t="shared" ref="H8" si="1">TRUNC(F8*G8,2)</f>
        <v>61340.11</v>
      </c>
      <c r="I8" s="39" t="str">
        <f>IFERROR(VLOOKUP(B8,'Tabela DNIT'!B:D,2,0),0)</f>
        <v>Engenheiro de projetos sênior</v>
      </c>
      <c r="J8" t="str">
        <f>IF(I8=C8,"correto","erro")</f>
        <v>correto</v>
      </c>
      <c r="K8" s="39">
        <f>VLOOKUP(I8,'Tabela DNIT'!C:D,2,0)</f>
        <v>25558.38</v>
      </c>
      <c r="L8" t="str">
        <f>IF(K8=G8,"correto","erro")</f>
        <v>correto</v>
      </c>
    </row>
    <row r="9" spans="1:12" ht="23.15" customHeight="1" x14ac:dyDescent="0.35">
      <c r="A9" s="35"/>
      <c r="B9" s="36" t="s">
        <v>134</v>
      </c>
      <c r="C9" s="37" t="s">
        <v>243</v>
      </c>
      <c r="D9" s="36" t="s">
        <v>303</v>
      </c>
      <c r="E9" s="38">
        <v>1</v>
      </c>
      <c r="F9" s="38">
        <f>TRUNC(E9*$K$1,2)</f>
        <v>24</v>
      </c>
      <c r="G9" s="39">
        <f>VLOOKUP(B9,'Tabela DNIT'!B:D,3,0)</f>
        <v>19539.919999999998</v>
      </c>
      <c r="H9" s="40">
        <f t="shared" ref="H9" si="2">TRUNC(F9*G9,2)</f>
        <v>468958.08</v>
      </c>
      <c r="I9" s="39" t="str">
        <f>IFERROR(VLOOKUP(B9,'Tabela DNIT'!B:D,2,0),0)</f>
        <v>Engenheiro de projetos pleno</v>
      </c>
      <c r="J9" t="str">
        <f t="shared" ref="J9:J20" si="3">IF(I9=C9,"correto","erro")</f>
        <v>correto</v>
      </c>
    </row>
    <row r="10" spans="1:12" ht="23.15" customHeight="1" x14ac:dyDescent="0.35">
      <c r="A10" s="35"/>
      <c r="B10" s="36"/>
      <c r="C10" s="37"/>
      <c r="D10" s="36"/>
      <c r="E10" s="38"/>
      <c r="F10" s="38"/>
      <c r="G10" s="39"/>
      <c r="H10" s="40"/>
      <c r="I10" s="39">
        <f>IFERROR(VLOOKUP(B10,'Tabela DNIT'!B:D,2,0),0)</f>
        <v>0</v>
      </c>
      <c r="J10" t="str">
        <f t="shared" si="3"/>
        <v>correto</v>
      </c>
    </row>
    <row r="11" spans="1:12" ht="23.15" customHeight="1" x14ac:dyDescent="0.35">
      <c r="A11" s="211" t="s">
        <v>308</v>
      </c>
      <c r="B11" s="211"/>
      <c r="C11" s="211"/>
      <c r="D11" s="211"/>
      <c r="E11" s="211"/>
      <c r="F11" s="211"/>
      <c r="G11" s="213"/>
      <c r="H11" s="41">
        <f>SUM(H8:H9)</f>
        <v>530298.19000000006</v>
      </c>
      <c r="I11" s="39">
        <f>IFERROR(VLOOKUP(B11,'Tabela DNIT'!B:D,2,0),0)</f>
        <v>0</v>
      </c>
      <c r="J11" t="str">
        <f t="shared" si="3"/>
        <v>correto</v>
      </c>
    </row>
    <row r="12" spans="1:12" ht="5.15" customHeight="1" x14ac:dyDescent="0.35">
      <c r="A12" s="46"/>
      <c r="B12" s="46"/>
      <c r="C12" s="46"/>
      <c r="D12" s="46"/>
      <c r="E12" s="46"/>
      <c r="F12" s="46"/>
      <c r="G12" s="46"/>
      <c r="H12" s="46"/>
      <c r="I12" s="39">
        <f>IFERROR(VLOOKUP(B12,'Tabela DNIT'!B:D,2,0),0)</f>
        <v>0</v>
      </c>
      <c r="J12" t="str">
        <f t="shared" si="3"/>
        <v>correto</v>
      </c>
    </row>
    <row r="13" spans="1:12" ht="23.15" customHeight="1" x14ac:dyDescent="0.35">
      <c r="A13" s="211" t="s">
        <v>309</v>
      </c>
      <c r="B13" s="211"/>
      <c r="C13" s="211"/>
      <c r="D13" s="211"/>
      <c r="E13" s="211"/>
      <c r="F13" s="211"/>
      <c r="G13" s="48">
        <f>'BDI FNS'!E31</f>
        <v>0.44069999999999998</v>
      </c>
      <c r="H13" s="41">
        <f>H11*G13</f>
        <v>233702.41233300001</v>
      </c>
      <c r="I13" s="39">
        <f>IFERROR(VLOOKUP(B13,'Tabela DNIT'!B:D,2,0),0)</f>
        <v>0</v>
      </c>
      <c r="J13" t="str">
        <f t="shared" si="3"/>
        <v>correto</v>
      </c>
    </row>
    <row r="14" spans="1:12" ht="5.15" customHeight="1" x14ac:dyDescent="0.35">
      <c r="A14" s="46"/>
      <c r="B14" s="46"/>
      <c r="C14" s="46"/>
      <c r="D14" s="46"/>
      <c r="E14" s="46"/>
      <c r="F14" s="46"/>
      <c r="G14" s="46"/>
      <c r="H14" s="46"/>
      <c r="I14" s="39">
        <f>IFERROR(VLOOKUP(B14,'Tabela DNIT'!B:D,2,0),0)</f>
        <v>0</v>
      </c>
      <c r="J14" t="str">
        <f t="shared" si="3"/>
        <v>correto</v>
      </c>
    </row>
    <row r="15" spans="1:12" ht="23.15" customHeight="1" x14ac:dyDescent="0.35">
      <c r="A15" s="211" t="s">
        <v>310</v>
      </c>
      <c r="B15" s="211"/>
      <c r="C15" s="211"/>
      <c r="D15" s="211"/>
      <c r="E15" s="211"/>
      <c r="F15" s="211"/>
      <c r="G15" s="213"/>
      <c r="H15" s="194">
        <f>H16*K1</f>
        <v>764000.39999999991</v>
      </c>
      <c r="I15" s="39">
        <f>IFERROR(VLOOKUP(B15,'Tabela DNIT'!B:D,2,0),0)</f>
        <v>0</v>
      </c>
      <c r="J15" t="str">
        <f t="shared" si="3"/>
        <v>correto</v>
      </c>
    </row>
    <row r="16" spans="1:12" ht="23.15" customHeight="1" x14ac:dyDescent="0.35">
      <c r="G16" s="142" t="s">
        <v>315</v>
      </c>
      <c r="H16" s="193">
        <f>TRUNC((H13+H11)/K1,2)</f>
        <v>31833.35</v>
      </c>
      <c r="I16" s="39">
        <f>IFERROR(VLOOKUP(B16,'Tabela DNIT'!B:D,2,0),0)</f>
        <v>0</v>
      </c>
      <c r="J16" t="str">
        <f t="shared" si="3"/>
        <v>correto</v>
      </c>
    </row>
    <row r="17" spans="9:10" ht="25.15" customHeight="1" x14ac:dyDescent="0.35">
      <c r="I17" s="39">
        <f>IFERROR(VLOOKUP(B17,'Tabela DNIT'!B:D,2,0),0)</f>
        <v>0</v>
      </c>
      <c r="J17" t="str">
        <f t="shared" si="3"/>
        <v>correto</v>
      </c>
    </row>
    <row r="18" spans="9:10" ht="25.15" customHeight="1" x14ac:dyDescent="0.35">
      <c r="I18" s="39">
        <f>IFERROR(VLOOKUP(B18,'Tabela DNIT'!B:D,2,0),0)</f>
        <v>0</v>
      </c>
      <c r="J18" t="str">
        <f t="shared" si="3"/>
        <v>correto</v>
      </c>
    </row>
    <row r="19" spans="9:10" x14ac:dyDescent="0.35">
      <c r="I19" s="39">
        <f>IFERROR(VLOOKUP(B19,'Tabela DNIT'!B:D,2,0),0)</f>
        <v>0</v>
      </c>
      <c r="J19" t="str">
        <f t="shared" si="3"/>
        <v>correto</v>
      </c>
    </row>
    <row r="20" spans="9:10" x14ac:dyDescent="0.35">
      <c r="I20" s="39">
        <f>IFERROR(VLOOKUP(B20,'Tabela DNIT'!B:D,2,0),0)</f>
        <v>0</v>
      </c>
      <c r="J20" t="str">
        <f t="shared" si="3"/>
        <v>correto</v>
      </c>
    </row>
  </sheetData>
  <mergeCells count="14">
    <mergeCell ref="A15:G15"/>
    <mergeCell ref="C6:H6"/>
    <mergeCell ref="C7:H7"/>
    <mergeCell ref="A11:G11"/>
    <mergeCell ref="A13:F13"/>
    <mergeCell ref="A1:H1"/>
    <mergeCell ref="A2:H2"/>
    <mergeCell ref="B3:H3"/>
    <mergeCell ref="A4:A5"/>
    <mergeCell ref="B4:B5"/>
    <mergeCell ref="C4:C5"/>
    <mergeCell ref="D4:D5"/>
    <mergeCell ref="E4:F4"/>
    <mergeCell ref="G4:H4"/>
  </mergeCells>
  <pageMargins left="0.511811024" right="0.511811024" top="0.78740157499999996" bottom="0.78740157499999996" header="0.31496062000000002" footer="0.31496062000000002"/>
  <pageSetup paperSize="9" scale="67" orientation="portrait" r:id="rId1"/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9DCA7-D81E-49E2-B022-D13983AC1F38}">
  <sheetPr codeName="Planilha22">
    <tabColor rgb="FF0070C0"/>
    <pageSetUpPr fitToPage="1"/>
  </sheetPr>
  <dimension ref="A1:L20"/>
  <sheetViews>
    <sheetView showGridLines="0" view="pageBreakPreview" zoomScale="136" zoomScaleNormal="100" zoomScaleSheetLayoutView="136" workbookViewId="0">
      <selection activeCell="G14" sqref="G14"/>
    </sheetView>
  </sheetViews>
  <sheetFormatPr defaultColWidth="9.26953125" defaultRowHeight="14.5" x14ac:dyDescent="0.35"/>
  <cols>
    <col min="1" max="2" width="11.54296875" customWidth="1"/>
    <col min="3" max="3" width="43.54296875" customWidth="1"/>
    <col min="4" max="4" width="16.7265625" customWidth="1"/>
    <col min="7" max="7" width="17.453125" bestFit="1" customWidth="1"/>
    <col min="8" max="8" width="18" bestFit="1" customWidth="1"/>
    <col min="9" max="9" width="29.26953125" customWidth="1"/>
    <col min="10" max="10" width="9.26953125" customWidth="1"/>
    <col min="11" max="11" width="12.453125" customWidth="1"/>
    <col min="12" max="13" width="9.26953125" customWidth="1"/>
  </cols>
  <sheetData>
    <row r="1" spans="1:12" x14ac:dyDescent="0.35">
      <c r="A1" s="212" t="s">
        <v>287</v>
      </c>
      <c r="B1" s="212"/>
      <c r="C1" s="212"/>
      <c r="D1" s="212"/>
      <c r="E1" s="212"/>
      <c r="F1" s="212"/>
      <c r="G1" s="212"/>
      <c r="H1" s="212"/>
      <c r="K1">
        <v>36</v>
      </c>
    </row>
    <row r="2" spans="1:12" x14ac:dyDescent="0.35">
      <c r="A2" s="212" t="s">
        <v>288</v>
      </c>
      <c r="B2" s="212"/>
      <c r="C2" s="212"/>
      <c r="D2" s="212"/>
      <c r="E2" s="212"/>
      <c r="F2" s="212"/>
      <c r="G2" s="212"/>
      <c r="H2" s="212"/>
    </row>
    <row r="3" spans="1:12" ht="23.15" customHeight="1" x14ac:dyDescent="0.35">
      <c r="A3" s="32" t="s">
        <v>289</v>
      </c>
      <c r="B3" s="215" t="s">
        <v>329</v>
      </c>
      <c r="C3" s="215"/>
      <c r="D3" s="215"/>
      <c r="E3" s="215"/>
      <c r="F3" s="215"/>
      <c r="G3" s="215"/>
      <c r="H3" s="215"/>
    </row>
    <row r="4" spans="1:12" x14ac:dyDescent="0.35">
      <c r="A4" s="216" t="s">
        <v>291</v>
      </c>
      <c r="B4" s="217" t="s">
        <v>292</v>
      </c>
      <c r="C4" s="217" t="s">
        <v>293</v>
      </c>
      <c r="D4" s="217" t="s">
        <v>294</v>
      </c>
      <c r="E4" s="217" t="s">
        <v>295</v>
      </c>
      <c r="F4" s="217"/>
      <c r="G4" s="217" t="s">
        <v>313</v>
      </c>
      <c r="H4" s="218"/>
    </row>
    <row r="5" spans="1:12" x14ac:dyDescent="0.35">
      <c r="A5" s="216"/>
      <c r="B5" s="217"/>
      <c r="C5" s="217"/>
      <c r="D5" s="217"/>
      <c r="E5" s="182" t="s">
        <v>297</v>
      </c>
      <c r="F5" s="182" t="s">
        <v>298</v>
      </c>
      <c r="G5" s="182" t="s">
        <v>299</v>
      </c>
      <c r="H5" s="183" t="s">
        <v>298</v>
      </c>
    </row>
    <row r="6" spans="1:12" ht="23.15" customHeight="1" x14ac:dyDescent="0.35">
      <c r="A6" s="53">
        <v>1</v>
      </c>
      <c r="B6" s="54"/>
      <c r="C6" s="219" t="s">
        <v>300</v>
      </c>
      <c r="D6" s="220"/>
      <c r="E6" s="220"/>
      <c r="F6" s="220"/>
      <c r="G6" s="220"/>
      <c r="H6" s="220"/>
      <c r="I6" s="9"/>
      <c r="J6" s="9"/>
    </row>
    <row r="7" spans="1:12" ht="23.15" customHeight="1" x14ac:dyDescent="0.35">
      <c r="A7" s="33" t="s">
        <v>301</v>
      </c>
      <c r="B7" s="34"/>
      <c r="C7" s="221" t="s">
        <v>302</v>
      </c>
      <c r="D7" s="222"/>
      <c r="E7" s="222"/>
      <c r="F7" s="222"/>
      <c r="G7" s="222"/>
      <c r="H7" s="222"/>
    </row>
    <row r="8" spans="1:12" ht="23.15" customHeight="1" x14ac:dyDescent="0.35">
      <c r="A8" s="33"/>
      <c r="B8" s="36" t="s">
        <v>124</v>
      </c>
      <c r="C8" s="37" t="s">
        <v>236</v>
      </c>
      <c r="D8" s="36" t="s">
        <v>303</v>
      </c>
      <c r="E8" s="38">
        <v>0.05</v>
      </c>
      <c r="F8" s="38">
        <f>TRUNC(E8*$K$1,2)</f>
        <v>1.8</v>
      </c>
      <c r="G8" s="39">
        <f>VLOOKUP(B8,'Tabela DNIT'!B:D,3,0)</f>
        <v>30214.05</v>
      </c>
      <c r="H8" s="40">
        <f>TRUNC(F8*G8,2)</f>
        <v>54385.29</v>
      </c>
      <c r="I8" s="39" t="str">
        <f>IFERROR(VLOOKUP(B8,'Tabela DNIT'!B:D,2,0),0)</f>
        <v>Engenheiro coordenador</v>
      </c>
      <c r="J8" t="str">
        <f>IF(I8=C8,"correto","erro")</f>
        <v>erro</v>
      </c>
      <c r="K8" s="39">
        <f>VLOOKUP(I8,'Tabela DNIT'!C:D,2,0)</f>
        <v>30214.05</v>
      </c>
      <c r="L8" t="str">
        <f>IF(K8=G8,"correto","erro")</f>
        <v>correto</v>
      </c>
    </row>
    <row r="9" spans="1:12" ht="23.15" customHeight="1" x14ac:dyDescent="0.35">
      <c r="A9" s="35"/>
      <c r="B9" s="36" t="s">
        <v>136</v>
      </c>
      <c r="C9" s="37" t="s">
        <v>304</v>
      </c>
      <c r="D9" s="36" t="s">
        <v>303</v>
      </c>
      <c r="E9" s="38">
        <v>0.1</v>
      </c>
      <c r="F9" s="38">
        <f>TRUNC(E9*$K$1,2)</f>
        <v>3.6</v>
      </c>
      <c r="G9" s="39">
        <f>VLOOKUP(B9,'Tabela DNIT'!B:D,3,0)</f>
        <v>25558.38</v>
      </c>
      <c r="H9" s="40">
        <f t="shared" ref="H9:H11" si="0">TRUNC(F9*G9,2)</f>
        <v>92010.16</v>
      </c>
      <c r="I9" s="39" t="str">
        <f>IFERROR(VLOOKUP(B9,'Tabela DNIT'!B:D,2,0),0)</f>
        <v>Engenheiro de projetos sênior</v>
      </c>
      <c r="J9" t="str">
        <f t="shared" ref="J9:J20" si="1">IF(I9=C9,"correto","erro")</f>
        <v>correto</v>
      </c>
    </row>
    <row r="10" spans="1:12" ht="23.15" customHeight="1" x14ac:dyDescent="0.35">
      <c r="A10" s="35"/>
      <c r="B10" s="36" t="s">
        <v>52</v>
      </c>
      <c r="C10" s="37" t="s">
        <v>239</v>
      </c>
      <c r="D10" s="36" t="s">
        <v>303</v>
      </c>
      <c r="E10" s="38">
        <v>1</v>
      </c>
      <c r="F10" s="38">
        <f>TRUNC(E10*$K$1,2)</f>
        <v>36</v>
      </c>
      <c r="G10" s="39">
        <f>VLOOKUP(B10,'Tabela DNIT'!B:D,3,0)</f>
        <v>18725.52</v>
      </c>
      <c r="H10" s="40">
        <f>TRUNC(F10*G10,2)</f>
        <v>674118.72</v>
      </c>
      <c r="I10" s="39" t="str">
        <f>IFERROR(VLOOKUP(B10,'Tabela DNIT'!B:D,2,0),0)</f>
        <v>Advogado sênior</v>
      </c>
      <c r="J10" t="str">
        <f t="shared" si="1"/>
        <v>correto</v>
      </c>
    </row>
    <row r="11" spans="1:12" ht="23.15" customHeight="1" x14ac:dyDescent="0.35">
      <c r="A11" s="35"/>
      <c r="B11" s="36" t="s">
        <v>48</v>
      </c>
      <c r="C11" s="37" t="s">
        <v>238</v>
      </c>
      <c r="D11" s="36" t="s">
        <v>303</v>
      </c>
      <c r="E11" s="38">
        <v>2</v>
      </c>
      <c r="F11" s="38">
        <f>TRUNC(E11*$K$1,2)</f>
        <v>72</v>
      </c>
      <c r="G11" s="39">
        <f>VLOOKUP(B11,'Tabela DNIT'!B:D,3,0)</f>
        <v>11408.09</v>
      </c>
      <c r="H11" s="40">
        <f t="shared" si="0"/>
        <v>821382.48</v>
      </c>
      <c r="I11" s="39" t="str">
        <f>IFERROR(VLOOKUP(B11,'Tabela DNIT'!B:D,2,0),0)</f>
        <v>Advogado pleno</v>
      </c>
      <c r="J11" t="str">
        <f t="shared" si="1"/>
        <v>correto</v>
      </c>
    </row>
    <row r="12" spans="1:12" ht="23.15" customHeight="1" x14ac:dyDescent="0.35">
      <c r="A12" s="211" t="s">
        <v>308</v>
      </c>
      <c r="B12" s="211"/>
      <c r="C12" s="211"/>
      <c r="D12" s="211"/>
      <c r="E12" s="211"/>
      <c r="F12" s="211"/>
      <c r="G12" s="213"/>
      <c r="H12" s="41">
        <f>SUM(H8:H11)</f>
        <v>1641896.65</v>
      </c>
      <c r="I12" s="39">
        <f>IFERROR(VLOOKUP(B12,'Tabela DNIT'!B:D,2,0),0)</f>
        <v>0</v>
      </c>
      <c r="J12" t="str">
        <f t="shared" si="1"/>
        <v>correto</v>
      </c>
    </row>
    <row r="13" spans="1:12" ht="5.15" customHeight="1" x14ac:dyDescent="0.35">
      <c r="A13" s="46"/>
      <c r="B13" s="46"/>
      <c r="C13" s="46"/>
      <c r="D13" s="46"/>
      <c r="E13" s="46"/>
      <c r="F13" s="46"/>
      <c r="G13" s="46"/>
      <c r="H13" s="46"/>
      <c r="I13" s="39">
        <f>IFERROR(VLOOKUP(B13,'Tabela DNIT'!B:D,2,0),0)</f>
        <v>0</v>
      </c>
      <c r="J13" t="str">
        <f t="shared" si="1"/>
        <v>correto</v>
      </c>
    </row>
    <row r="14" spans="1:12" ht="23.15" customHeight="1" x14ac:dyDescent="0.35">
      <c r="A14" s="211" t="s">
        <v>309</v>
      </c>
      <c r="B14" s="211"/>
      <c r="C14" s="211"/>
      <c r="D14" s="211"/>
      <c r="E14" s="211"/>
      <c r="F14" s="211"/>
      <c r="G14" s="48">
        <f>'BDI FNS'!E31</f>
        <v>0.44069999999999998</v>
      </c>
      <c r="H14" s="41">
        <f>H12*G14</f>
        <v>723583.85365499998</v>
      </c>
      <c r="I14" s="39">
        <f>IFERROR(VLOOKUP(B14,'Tabela DNIT'!B:D,2,0),0)</f>
        <v>0</v>
      </c>
      <c r="J14" t="str">
        <f t="shared" si="1"/>
        <v>correto</v>
      </c>
    </row>
    <row r="15" spans="1:12" ht="5.15" customHeight="1" x14ac:dyDescent="0.35">
      <c r="A15" s="46"/>
      <c r="B15" s="46"/>
      <c r="C15" s="46"/>
      <c r="D15" s="46"/>
      <c r="E15" s="46"/>
      <c r="F15" s="46"/>
      <c r="G15" s="46"/>
      <c r="H15" s="46"/>
      <c r="I15" s="39">
        <f>IFERROR(VLOOKUP(B15,'Tabela DNIT'!B:D,2,0),0)</f>
        <v>0</v>
      </c>
      <c r="J15" t="str">
        <f t="shared" si="1"/>
        <v>correto</v>
      </c>
    </row>
    <row r="16" spans="1:12" ht="23.15" customHeight="1" x14ac:dyDescent="0.35">
      <c r="A16" s="211" t="s">
        <v>310</v>
      </c>
      <c r="B16" s="211"/>
      <c r="C16" s="211"/>
      <c r="D16" s="211"/>
      <c r="E16" s="211"/>
      <c r="F16" s="211"/>
      <c r="G16" s="213"/>
      <c r="H16" s="41">
        <f>H17*K1</f>
        <v>2365480.44</v>
      </c>
      <c r="I16" s="39">
        <f>IFERROR(VLOOKUP(B16,'Tabela DNIT'!B:D,2,0),0)</f>
        <v>0</v>
      </c>
      <c r="J16" t="str">
        <f t="shared" si="1"/>
        <v>correto</v>
      </c>
    </row>
    <row r="17" spans="7:10" ht="23.15" customHeight="1" x14ac:dyDescent="0.35">
      <c r="G17" s="142" t="s">
        <v>315</v>
      </c>
      <c r="H17" s="193">
        <f>TRUNC((H14+H12)/K1,2)</f>
        <v>65707.789999999994</v>
      </c>
      <c r="I17" s="39">
        <f>IFERROR(VLOOKUP(B17,'Tabela DNIT'!B:D,2,0),0)</f>
        <v>0</v>
      </c>
      <c r="J17" t="str">
        <f t="shared" si="1"/>
        <v>correto</v>
      </c>
    </row>
    <row r="18" spans="7:10" ht="23.15" customHeight="1" x14ac:dyDescent="0.35">
      <c r="I18" s="39">
        <f>IFERROR(VLOOKUP(B18,'Tabela DNIT'!B:D,2,0),0)</f>
        <v>0</v>
      </c>
      <c r="J18" t="str">
        <f t="shared" si="1"/>
        <v>correto</v>
      </c>
    </row>
    <row r="19" spans="7:10" ht="23.15" customHeight="1" x14ac:dyDescent="0.35">
      <c r="I19" s="39">
        <f>IFERROR(VLOOKUP(B19,'Tabela DNIT'!B:D,2,0),0)</f>
        <v>0</v>
      </c>
      <c r="J19" t="str">
        <f t="shared" si="1"/>
        <v>correto</v>
      </c>
    </row>
    <row r="20" spans="7:10" x14ac:dyDescent="0.35">
      <c r="I20" s="39">
        <f>IFERROR(VLOOKUP(B20,'Tabela DNIT'!B:D,2,0),0)</f>
        <v>0</v>
      </c>
      <c r="J20" t="str">
        <f t="shared" si="1"/>
        <v>correto</v>
      </c>
    </row>
  </sheetData>
  <mergeCells count="14">
    <mergeCell ref="A1:H1"/>
    <mergeCell ref="A2:H2"/>
    <mergeCell ref="B3:H3"/>
    <mergeCell ref="C6:H6"/>
    <mergeCell ref="C7:H7"/>
    <mergeCell ref="A16:G16"/>
    <mergeCell ref="A4:A5"/>
    <mergeCell ref="B4:B5"/>
    <mergeCell ref="C4:C5"/>
    <mergeCell ref="D4:D5"/>
    <mergeCell ref="E4:F4"/>
    <mergeCell ref="G4:H4"/>
    <mergeCell ref="A12:G12"/>
    <mergeCell ref="A14:F14"/>
  </mergeCells>
  <pageMargins left="0.511811024" right="0.511811024" top="0.78740157499999996" bottom="0.78740157499999996" header="0.31496062000000002" footer="0.31496062000000002"/>
  <pageSetup paperSize="9" scale="67" orientation="portrait" r:id="rId1"/>
  <colBreaks count="1" manualBreakCount="1">
    <brk id="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EA79C-6669-4E12-8DC7-65FC164497B7}">
  <sheetPr codeName="Planilha16">
    <tabColor rgb="FF0070C0"/>
    <pageSetUpPr fitToPage="1"/>
  </sheetPr>
  <dimension ref="A1:L20"/>
  <sheetViews>
    <sheetView showGridLines="0" view="pageBreakPreview" topLeftCell="A4" zoomScale="136" zoomScaleNormal="100" zoomScaleSheetLayoutView="136" workbookViewId="0">
      <selection activeCell="E22" sqref="E22"/>
    </sheetView>
  </sheetViews>
  <sheetFormatPr defaultColWidth="9.26953125" defaultRowHeight="14.5" x14ac:dyDescent="0.35"/>
  <cols>
    <col min="1" max="2" width="11.54296875" customWidth="1"/>
    <col min="3" max="3" width="43.54296875" customWidth="1"/>
    <col min="4" max="4" width="16.7265625" customWidth="1"/>
    <col min="7" max="7" width="17.453125" bestFit="1" customWidth="1"/>
    <col min="8" max="8" width="18" bestFit="1" customWidth="1"/>
    <col min="9" max="9" width="29.26953125" customWidth="1"/>
    <col min="10" max="10" width="9.26953125" customWidth="1"/>
    <col min="11" max="11" width="12.453125" customWidth="1"/>
    <col min="12" max="13" width="9.26953125" customWidth="1"/>
  </cols>
  <sheetData>
    <row r="1" spans="1:12" x14ac:dyDescent="0.35">
      <c r="A1" s="212" t="s">
        <v>287</v>
      </c>
      <c r="B1" s="212"/>
      <c r="C1" s="212"/>
      <c r="D1" s="212"/>
      <c r="E1" s="212"/>
      <c r="F1" s="212"/>
      <c r="G1" s="212"/>
      <c r="H1" s="212"/>
      <c r="K1">
        <v>36</v>
      </c>
    </row>
    <row r="2" spans="1:12" x14ac:dyDescent="0.35">
      <c r="A2" s="212" t="s">
        <v>288</v>
      </c>
      <c r="B2" s="212"/>
      <c r="C2" s="212"/>
      <c r="D2" s="212"/>
      <c r="E2" s="212"/>
      <c r="F2" s="212"/>
      <c r="G2" s="212"/>
      <c r="H2" s="212"/>
    </row>
    <row r="3" spans="1:12" ht="23.15" customHeight="1" x14ac:dyDescent="0.35">
      <c r="A3" s="32" t="s">
        <v>289</v>
      </c>
      <c r="B3" s="215" t="s">
        <v>330</v>
      </c>
      <c r="C3" s="215"/>
      <c r="D3" s="215"/>
      <c r="E3" s="215"/>
      <c r="F3" s="215"/>
      <c r="G3" s="215"/>
      <c r="H3" s="215"/>
    </row>
    <row r="4" spans="1:12" x14ac:dyDescent="0.35">
      <c r="A4" s="216" t="s">
        <v>291</v>
      </c>
      <c r="B4" s="217" t="s">
        <v>292</v>
      </c>
      <c r="C4" s="217" t="s">
        <v>293</v>
      </c>
      <c r="D4" s="217" t="s">
        <v>294</v>
      </c>
      <c r="E4" s="217" t="s">
        <v>295</v>
      </c>
      <c r="F4" s="217"/>
      <c r="G4" s="217" t="s">
        <v>313</v>
      </c>
      <c r="H4" s="218"/>
    </row>
    <row r="5" spans="1:12" x14ac:dyDescent="0.35">
      <c r="A5" s="216"/>
      <c r="B5" s="217"/>
      <c r="C5" s="217"/>
      <c r="D5" s="217"/>
      <c r="E5" s="182" t="s">
        <v>297</v>
      </c>
      <c r="F5" s="182" t="s">
        <v>298</v>
      </c>
      <c r="G5" s="182" t="s">
        <v>299</v>
      </c>
      <c r="H5" s="183" t="s">
        <v>298</v>
      </c>
    </row>
    <row r="6" spans="1:12" ht="23.15" customHeight="1" x14ac:dyDescent="0.35">
      <c r="A6" s="53">
        <v>1</v>
      </c>
      <c r="B6" s="54"/>
      <c r="C6" s="219" t="s">
        <v>300</v>
      </c>
      <c r="D6" s="220"/>
      <c r="E6" s="220"/>
      <c r="F6" s="220"/>
      <c r="G6" s="220"/>
      <c r="H6" s="220"/>
      <c r="I6" s="9"/>
      <c r="J6" s="9"/>
    </row>
    <row r="7" spans="1:12" ht="23.15" customHeight="1" x14ac:dyDescent="0.35">
      <c r="A7" s="33" t="s">
        <v>301</v>
      </c>
      <c r="B7" s="34"/>
      <c r="C7" s="221" t="s">
        <v>302</v>
      </c>
      <c r="D7" s="222"/>
      <c r="E7" s="222"/>
      <c r="F7" s="222"/>
      <c r="G7" s="222"/>
      <c r="H7" s="222"/>
    </row>
    <row r="8" spans="1:12" ht="23.15" customHeight="1" x14ac:dyDescent="0.35">
      <c r="A8" s="35"/>
      <c r="B8" s="36" t="s">
        <v>124</v>
      </c>
      <c r="C8" s="37" t="s">
        <v>236</v>
      </c>
      <c r="D8" s="36" t="s">
        <v>303</v>
      </c>
      <c r="E8" s="38">
        <v>0.1</v>
      </c>
      <c r="F8" s="38">
        <f>TRUNC(E8*$K$1,2)</f>
        <v>3.6</v>
      </c>
      <c r="G8" s="39">
        <f>VLOOKUP(B8,'Tabela DNIT'!B:D,3,0)</f>
        <v>30214.05</v>
      </c>
      <c r="H8" s="40">
        <f>TRUNC(F8*G8,2)</f>
        <v>108770.58</v>
      </c>
      <c r="I8" s="39" t="str">
        <f>IFERROR(VLOOKUP(B8,'Tabela DNIT'!B:D,2,0),0)</f>
        <v>Engenheiro coordenador</v>
      </c>
      <c r="J8" t="str">
        <f>IF(I8=C8,"correto","erro")</f>
        <v>erro</v>
      </c>
      <c r="K8" s="39">
        <f>VLOOKUP(I8,'Tabela DNIT'!C:D,2,0)</f>
        <v>30214.05</v>
      </c>
      <c r="L8" t="str">
        <f>IF(K8=G8,"correto","erro")</f>
        <v>correto</v>
      </c>
    </row>
    <row r="9" spans="1:12" ht="23.15" customHeight="1" x14ac:dyDescent="0.35">
      <c r="A9" s="35"/>
      <c r="B9" s="36" t="s">
        <v>136</v>
      </c>
      <c r="C9" s="37" t="s">
        <v>246</v>
      </c>
      <c r="D9" s="36" t="s">
        <v>303</v>
      </c>
      <c r="E9" s="38">
        <v>0.1</v>
      </c>
      <c r="F9" s="38">
        <f>TRUNC(E9*$K$1,2)</f>
        <v>3.6</v>
      </c>
      <c r="G9" s="39">
        <f>VLOOKUP(B9,'Tabela DNIT'!B:D,3,0)</f>
        <v>25558.38</v>
      </c>
      <c r="H9" s="40">
        <f t="shared" ref="H9:H11" si="0">TRUNC(F9*G9,2)</f>
        <v>92010.16</v>
      </c>
      <c r="I9" s="39" t="str">
        <f>IFERROR(VLOOKUP(B9,'Tabela DNIT'!B:D,2,0),0)</f>
        <v>Engenheiro de projetos sênior</v>
      </c>
      <c r="J9" t="str">
        <f t="shared" ref="J9:J20" si="1">IF(I9=C9,"correto","erro")</f>
        <v>erro</v>
      </c>
      <c r="K9" s="4"/>
    </row>
    <row r="10" spans="1:12" ht="23.15" customHeight="1" x14ac:dyDescent="0.35">
      <c r="A10" s="35"/>
      <c r="B10" s="36" t="s">
        <v>48</v>
      </c>
      <c r="C10" s="37" t="s">
        <v>238</v>
      </c>
      <c r="D10" s="36" t="s">
        <v>303</v>
      </c>
      <c r="E10" s="38">
        <v>0.5</v>
      </c>
      <c r="F10" s="38">
        <f>TRUNC(E10*$K$1,2)</f>
        <v>18</v>
      </c>
      <c r="G10" s="39">
        <f>VLOOKUP(B10,'Tabela DNIT'!B:D,3,0)</f>
        <v>11408.09</v>
      </c>
      <c r="H10" s="40">
        <f t="shared" si="0"/>
        <v>205345.62</v>
      </c>
      <c r="I10" s="39" t="str">
        <f>IFERROR(VLOOKUP(B10,'Tabela DNIT'!B:D,2,0),0)</f>
        <v>Advogado pleno</v>
      </c>
      <c r="J10" t="str">
        <f t="shared" si="1"/>
        <v>correto</v>
      </c>
    </row>
    <row r="11" spans="1:12" ht="23.15" customHeight="1" x14ac:dyDescent="0.35">
      <c r="A11" s="35"/>
      <c r="B11" s="36" t="s">
        <v>134</v>
      </c>
      <c r="C11" s="37" t="s">
        <v>243</v>
      </c>
      <c r="D11" s="36" t="s">
        <v>303</v>
      </c>
      <c r="E11" s="38">
        <v>0.5</v>
      </c>
      <c r="F11" s="38">
        <f>TRUNC(E11*$K$1,2)</f>
        <v>18</v>
      </c>
      <c r="G11" s="39">
        <f>VLOOKUP(B11,'Tabela DNIT'!B:D,3,0)</f>
        <v>19539.919999999998</v>
      </c>
      <c r="H11" s="40">
        <f t="shared" si="0"/>
        <v>351718.56</v>
      </c>
      <c r="I11" s="39" t="str">
        <f>IFERROR(VLOOKUP(B11,'Tabela DNIT'!B:D,2,0),0)</f>
        <v>Engenheiro de projetos pleno</v>
      </c>
      <c r="J11" t="str">
        <f t="shared" si="1"/>
        <v>correto</v>
      </c>
    </row>
    <row r="12" spans="1:12" ht="23.15" customHeight="1" x14ac:dyDescent="0.35">
      <c r="A12" s="211" t="s">
        <v>308</v>
      </c>
      <c r="B12" s="211"/>
      <c r="C12" s="211"/>
      <c r="D12" s="211"/>
      <c r="E12" s="211"/>
      <c r="F12" s="211"/>
      <c r="G12" s="213"/>
      <c r="H12" s="41">
        <f>SUM(H8:H11)</f>
        <v>757844.91999999993</v>
      </c>
      <c r="I12" s="39">
        <f>IFERROR(VLOOKUP(B12,'Tabela DNIT'!B:D,2,0),0)</f>
        <v>0</v>
      </c>
      <c r="J12" t="str">
        <f t="shared" si="1"/>
        <v>correto</v>
      </c>
    </row>
    <row r="13" spans="1:12" ht="5.15" customHeight="1" x14ac:dyDescent="0.35">
      <c r="A13" s="46"/>
      <c r="B13" s="46"/>
      <c r="C13" s="46"/>
      <c r="D13" s="46"/>
      <c r="E13" s="46"/>
      <c r="F13" s="46"/>
      <c r="G13" s="46"/>
      <c r="H13" s="46"/>
      <c r="I13" s="39">
        <f>IFERROR(VLOOKUP(B13,'Tabela DNIT'!B:D,2,0),0)</f>
        <v>0</v>
      </c>
      <c r="J13" t="str">
        <f t="shared" si="1"/>
        <v>correto</v>
      </c>
    </row>
    <row r="14" spans="1:12" ht="23.15" customHeight="1" x14ac:dyDescent="0.35">
      <c r="A14" s="211" t="s">
        <v>309</v>
      </c>
      <c r="B14" s="211"/>
      <c r="C14" s="211"/>
      <c r="D14" s="211"/>
      <c r="E14" s="211"/>
      <c r="F14" s="211"/>
      <c r="G14" s="48">
        <f>'BDI FNS'!E31</f>
        <v>0.44069999999999998</v>
      </c>
      <c r="H14" s="41">
        <f>H12*G14</f>
        <v>333982.25624399993</v>
      </c>
      <c r="I14" s="39">
        <f>IFERROR(VLOOKUP(B14,'Tabela DNIT'!B:D,2,0),0)</f>
        <v>0</v>
      </c>
      <c r="J14" t="str">
        <f t="shared" si="1"/>
        <v>correto</v>
      </c>
    </row>
    <row r="15" spans="1:12" ht="5.15" customHeight="1" x14ac:dyDescent="0.35">
      <c r="A15" s="46"/>
      <c r="B15" s="46"/>
      <c r="C15" s="46"/>
      <c r="D15" s="46"/>
      <c r="E15" s="46"/>
      <c r="F15" s="46"/>
      <c r="G15" s="46"/>
      <c r="H15" s="46"/>
      <c r="I15" s="39">
        <f>IFERROR(VLOOKUP(B15,'Tabela DNIT'!B:D,2,0),0)</f>
        <v>0</v>
      </c>
      <c r="J15" t="str">
        <f t="shared" si="1"/>
        <v>correto</v>
      </c>
    </row>
    <row r="16" spans="1:12" ht="23.15" customHeight="1" x14ac:dyDescent="0.35">
      <c r="A16" s="211" t="s">
        <v>310</v>
      </c>
      <c r="B16" s="211"/>
      <c r="C16" s="211"/>
      <c r="D16" s="211"/>
      <c r="E16" s="211"/>
      <c r="F16" s="211"/>
      <c r="G16" s="213"/>
      <c r="H16" s="41">
        <f>H17*K1</f>
        <v>1091827.08</v>
      </c>
      <c r="I16" s="39">
        <f>IFERROR(VLOOKUP(B16,'Tabela DNIT'!B:D,2,0),0)</f>
        <v>0</v>
      </c>
      <c r="J16" t="str">
        <f t="shared" si="1"/>
        <v>correto</v>
      </c>
    </row>
    <row r="17" spans="1:10" ht="23.15" customHeight="1" x14ac:dyDescent="0.35">
      <c r="A17" s="6"/>
      <c r="B17" s="7"/>
      <c r="C17" s="5"/>
      <c r="D17" s="8"/>
      <c r="E17" s="7"/>
      <c r="F17" s="7"/>
      <c r="G17" s="142" t="s">
        <v>315</v>
      </c>
      <c r="H17" s="193">
        <f>TRUNC((H14+H12)/K1,2)</f>
        <v>30328.53</v>
      </c>
      <c r="I17" s="39">
        <f>IFERROR(VLOOKUP(B17,'Tabela DNIT'!B:D,2,0),0)</f>
        <v>0</v>
      </c>
      <c r="J17" t="str">
        <f t="shared" si="1"/>
        <v>correto</v>
      </c>
    </row>
    <row r="18" spans="1:10" x14ac:dyDescent="0.35">
      <c r="I18" s="39">
        <f>IFERROR(VLOOKUP(B18,'Tabela DNIT'!B:D,2,0),0)</f>
        <v>0</v>
      </c>
      <c r="J18" t="str">
        <f t="shared" si="1"/>
        <v>correto</v>
      </c>
    </row>
    <row r="19" spans="1:10" x14ac:dyDescent="0.35">
      <c r="I19" s="39">
        <f>IFERROR(VLOOKUP(B19,'Tabela DNIT'!B:D,2,0),0)</f>
        <v>0</v>
      </c>
      <c r="J19" t="str">
        <f t="shared" si="1"/>
        <v>correto</v>
      </c>
    </row>
    <row r="20" spans="1:10" x14ac:dyDescent="0.35">
      <c r="I20" s="39">
        <f>IFERROR(VLOOKUP(B20,'Tabela DNIT'!B:D,2,0),0)</f>
        <v>0</v>
      </c>
      <c r="J20" t="str">
        <f t="shared" si="1"/>
        <v>correto</v>
      </c>
    </row>
  </sheetData>
  <mergeCells count="14">
    <mergeCell ref="A16:G16"/>
    <mergeCell ref="A1:H1"/>
    <mergeCell ref="A2:H2"/>
    <mergeCell ref="B3:H3"/>
    <mergeCell ref="A4:A5"/>
    <mergeCell ref="B4:B5"/>
    <mergeCell ref="C4:C5"/>
    <mergeCell ref="D4:D5"/>
    <mergeCell ref="E4:F4"/>
    <mergeCell ref="G4:H4"/>
    <mergeCell ref="C6:H6"/>
    <mergeCell ref="C7:H7"/>
    <mergeCell ref="A12:G12"/>
    <mergeCell ref="A14:F14"/>
  </mergeCells>
  <pageMargins left="0.511811024" right="0.511811024" top="0.78740157499999996" bottom="0.78740157499999996" header="0.31496062000000002" footer="0.31496062000000002"/>
  <pageSetup paperSize="9" scale="67" orientation="portrait" r:id="rId1"/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AFCC-9080-41E9-930B-8D1C92823821}">
  <sheetPr codeName="Planilha23">
    <tabColor rgb="FF0070C0"/>
    <pageSetUpPr fitToPage="1"/>
  </sheetPr>
  <dimension ref="A1:L20"/>
  <sheetViews>
    <sheetView showGridLines="0" view="pageBreakPreview" zoomScale="136" zoomScaleNormal="100" zoomScaleSheetLayoutView="136" workbookViewId="0">
      <selection activeCell="H17" sqref="H17"/>
    </sheetView>
  </sheetViews>
  <sheetFormatPr defaultColWidth="9.26953125" defaultRowHeight="14.5" x14ac:dyDescent="0.35"/>
  <cols>
    <col min="1" max="2" width="11.54296875" customWidth="1"/>
    <col min="3" max="3" width="43.54296875" customWidth="1"/>
    <col min="4" max="4" width="16.7265625" customWidth="1"/>
    <col min="7" max="7" width="17.453125" bestFit="1" customWidth="1"/>
    <col min="8" max="8" width="18" bestFit="1" customWidth="1"/>
    <col min="9" max="9" width="29.26953125" customWidth="1"/>
    <col min="10" max="10" width="9.26953125" customWidth="1"/>
    <col min="11" max="11" width="12.453125" customWidth="1"/>
    <col min="12" max="13" width="9.26953125" customWidth="1"/>
  </cols>
  <sheetData>
    <row r="1" spans="1:12" x14ac:dyDescent="0.35">
      <c r="A1" s="212" t="s">
        <v>287</v>
      </c>
      <c r="B1" s="212"/>
      <c r="C1" s="212"/>
      <c r="D1" s="212"/>
      <c r="E1" s="212"/>
      <c r="F1" s="212"/>
      <c r="G1" s="212"/>
      <c r="H1" s="212"/>
      <c r="K1">
        <v>36</v>
      </c>
    </row>
    <row r="2" spans="1:12" x14ac:dyDescent="0.35">
      <c r="A2" s="212" t="s">
        <v>288</v>
      </c>
      <c r="B2" s="212"/>
      <c r="C2" s="212"/>
      <c r="D2" s="212"/>
      <c r="E2" s="212"/>
      <c r="F2" s="212"/>
      <c r="G2" s="212"/>
      <c r="H2" s="212"/>
    </row>
    <row r="3" spans="1:12" ht="23.15" customHeight="1" x14ac:dyDescent="0.35">
      <c r="A3" s="32" t="s">
        <v>289</v>
      </c>
      <c r="B3" s="215" t="s">
        <v>331</v>
      </c>
      <c r="C3" s="215"/>
      <c r="D3" s="215"/>
      <c r="E3" s="215"/>
      <c r="F3" s="215"/>
      <c r="G3" s="215"/>
      <c r="H3" s="215"/>
    </row>
    <row r="4" spans="1:12" x14ac:dyDescent="0.35">
      <c r="A4" s="216" t="s">
        <v>291</v>
      </c>
      <c r="B4" s="217" t="s">
        <v>292</v>
      </c>
      <c r="C4" s="217" t="s">
        <v>293</v>
      </c>
      <c r="D4" s="217" t="s">
        <v>294</v>
      </c>
      <c r="E4" s="217" t="s">
        <v>295</v>
      </c>
      <c r="F4" s="217"/>
      <c r="G4" s="217" t="s">
        <v>313</v>
      </c>
      <c r="H4" s="218"/>
    </row>
    <row r="5" spans="1:12" x14ac:dyDescent="0.35">
      <c r="A5" s="216"/>
      <c r="B5" s="217"/>
      <c r="C5" s="217"/>
      <c r="D5" s="217"/>
      <c r="E5" s="182" t="s">
        <v>297</v>
      </c>
      <c r="F5" s="182" t="s">
        <v>298</v>
      </c>
      <c r="G5" s="182" t="s">
        <v>299</v>
      </c>
      <c r="H5" s="183" t="s">
        <v>298</v>
      </c>
    </row>
    <row r="6" spans="1:12" ht="23.15" customHeight="1" x14ac:dyDescent="0.35">
      <c r="A6" s="53">
        <v>1</v>
      </c>
      <c r="B6" s="54"/>
      <c r="C6" s="219" t="s">
        <v>300</v>
      </c>
      <c r="D6" s="220"/>
      <c r="E6" s="220"/>
      <c r="F6" s="220"/>
      <c r="G6" s="220"/>
      <c r="H6" s="220"/>
      <c r="I6" s="9"/>
    </row>
    <row r="7" spans="1:12" ht="23.15" customHeight="1" x14ac:dyDescent="0.35">
      <c r="A7" s="33" t="s">
        <v>301</v>
      </c>
      <c r="B7" s="34"/>
      <c r="C7" s="221" t="s">
        <v>302</v>
      </c>
      <c r="D7" s="222"/>
      <c r="E7" s="222"/>
      <c r="F7" s="222"/>
      <c r="G7" s="222"/>
      <c r="H7" s="222"/>
    </row>
    <row r="8" spans="1:12" ht="23.15" customHeight="1" x14ac:dyDescent="0.35">
      <c r="A8" s="33"/>
      <c r="B8" s="36" t="s">
        <v>124</v>
      </c>
      <c r="C8" s="37" t="s">
        <v>236</v>
      </c>
      <c r="D8" s="36" t="s">
        <v>303</v>
      </c>
      <c r="E8" s="38">
        <v>0.1</v>
      </c>
      <c r="F8" s="38">
        <f>TRUNC(E8*$K$1,2)</f>
        <v>3.6</v>
      </c>
      <c r="G8" s="39">
        <f>VLOOKUP(B8,'Tabela DNIT'!B:D,3,0)</f>
        <v>30214.05</v>
      </c>
      <c r="H8" s="40">
        <f>TRUNC(F8*G8,2)</f>
        <v>108770.58</v>
      </c>
      <c r="I8" s="39" t="str">
        <f>IFERROR(VLOOKUP(B8,'Tabela DNIT'!B:D,2,0),0)</f>
        <v>Engenheiro coordenador</v>
      </c>
      <c r="J8" t="str">
        <f>IF(I8=C8,"correto","erro")</f>
        <v>erro</v>
      </c>
      <c r="K8" s="39">
        <f>VLOOKUP(I8,'Tabela DNIT'!C:D,2,0)</f>
        <v>30214.05</v>
      </c>
      <c r="L8" t="str">
        <f>IF(K8=G8,"correto","erro")</f>
        <v>correto</v>
      </c>
    </row>
    <row r="9" spans="1:12" ht="23.15" customHeight="1" x14ac:dyDescent="0.35">
      <c r="A9" s="35"/>
      <c r="B9" s="36" t="s">
        <v>136</v>
      </c>
      <c r="C9" s="37" t="s">
        <v>246</v>
      </c>
      <c r="D9" s="36" t="s">
        <v>303</v>
      </c>
      <c r="E9" s="38">
        <v>0.3</v>
      </c>
      <c r="F9" s="38">
        <f>TRUNC(E9*$K$1,2)</f>
        <v>10.8</v>
      </c>
      <c r="G9" s="39">
        <f>VLOOKUP(B9,'Tabela DNIT'!B:D,3,0)</f>
        <v>25558.38</v>
      </c>
      <c r="H9" s="40">
        <f t="shared" ref="H9:H11" si="0">TRUNC(F9*G9,2)</f>
        <v>276030.5</v>
      </c>
      <c r="I9" s="39" t="str">
        <f>IFERROR(VLOOKUP(B9,'Tabela DNIT'!B:D,2,0),0)</f>
        <v>Engenheiro de projetos sênior</v>
      </c>
      <c r="J9" t="str">
        <f t="shared" ref="J9:J20" si="1">IF(I9=C9,"correto","erro")</f>
        <v>erro</v>
      </c>
    </row>
    <row r="10" spans="1:12" ht="23.15" customHeight="1" x14ac:dyDescent="0.35">
      <c r="A10" s="35"/>
      <c r="B10" s="36" t="s">
        <v>136</v>
      </c>
      <c r="C10" s="37" t="s">
        <v>304</v>
      </c>
      <c r="D10" s="36" t="s">
        <v>303</v>
      </c>
      <c r="E10" s="38">
        <v>1</v>
      </c>
      <c r="F10" s="38">
        <f>TRUNC(E10*$K$1,2)</f>
        <v>36</v>
      </c>
      <c r="G10" s="39">
        <f>VLOOKUP(B10,'Tabela DNIT'!B:D,3,0)</f>
        <v>25558.38</v>
      </c>
      <c r="H10" s="40">
        <f>TRUNC(F10*G10,2)</f>
        <v>920101.68</v>
      </c>
      <c r="I10" s="39" t="str">
        <f>IFERROR(VLOOKUP(B10,'Tabela DNIT'!B:D,2,0),0)</f>
        <v>Engenheiro de projetos sênior</v>
      </c>
      <c r="J10" t="str">
        <f t="shared" si="1"/>
        <v>correto</v>
      </c>
    </row>
    <row r="11" spans="1:12" ht="23.15" customHeight="1" x14ac:dyDescent="0.35">
      <c r="A11" s="35"/>
      <c r="B11" s="36" t="s">
        <v>134</v>
      </c>
      <c r="C11" s="37" t="s">
        <v>243</v>
      </c>
      <c r="D11" s="36" t="s">
        <v>303</v>
      </c>
      <c r="E11" s="38">
        <v>1</v>
      </c>
      <c r="F11" s="38">
        <f>TRUNC(E11*$K$1,2)</f>
        <v>36</v>
      </c>
      <c r="G11" s="39">
        <f>VLOOKUP(B11,'Tabela DNIT'!B:D,3,0)</f>
        <v>19539.919999999998</v>
      </c>
      <c r="H11" s="40">
        <f t="shared" si="0"/>
        <v>703437.12</v>
      </c>
      <c r="I11" s="39" t="str">
        <f>IFERROR(VLOOKUP(B11,'Tabela DNIT'!B:D,2,0),0)</f>
        <v>Engenheiro de projetos pleno</v>
      </c>
      <c r="J11" t="str">
        <f t="shared" si="1"/>
        <v>correto</v>
      </c>
    </row>
    <row r="12" spans="1:12" ht="23.15" customHeight="1" x14ac:dyDescent="0.35">
      <c r="A12" s="35"/>
      <c r="B12" s="36"/>
      <c r="C12" s="37"/>
      <c r="D12" s="37"/>
      <c r="E12" s="38"/>
      <c r="F12" s="38"/>
      <c r="G12" s="39"/>
      <c r="H12" s="40"/>
      <c r="I12" s="39">
        <f>IFERROR(VLOOKUP(B12,'Tabela DNIT'!B:D,2,0),0)</f>
        <v>0</v>
      </c>
      <c r="J12" t="str">
        <f t="shared" si="1"/>
        <v>correto</v>
      </c>
    </row>
    <row r="13" spans="1:12" ht="23.15" customHeight="1" x14ac:dyDescent="0.35">
      <c r="A13" s="211" t="s">
        <v>308</v>
      </c>
      <c r="B13" s="211"/>
      <c r="C13" s="211"/>
      <c r="D13" s="211"/>
      <c r="E13" s="211"/>
      <c r="F13" s="211"/>
      <c r="G13" s="213"/>
      <c r="H13" s="41">
        <f>SUM(H8:H12)</f>
        <v>2008339.88</v>
      </c>
      <c r="I13" s="39">
        <f>IFERROR(VLOOKUP(B13,'Tabela DNIT'!B:D,2,0),0)</f>
        <v>0</v>
      </c>
      <c r="J13" t="str">
        <f t="shared" si="1"/>
        <v>correto</v>
      </c>
    </row>
    <row r="14" spans="1:12" ht="5.15" customHeight="1" x14ac:dyDescent="0.35">
      <c r="A14" s="46"/>
      <c r="B14" s="46"/>
      <c r="C14" s="46"/>
      <c r="D14" s="46"/>
      <c r="E14" s="46"/>
      <c r="F14" s="46"/>
      <c r="G14" s="46"/>
      <c r="H14" s="46"/>
      <c r="I14" s="39">
        <f>IFERROR(VLOOKUP(B14,'Tabela DNIT'!B:D,2,0),0)</f>
        <v>0</v>
      </c>
      <c r="J14" t="str">
        <f t="shared" si="1"/>
        <v>correto</v>
      </c>
    </row>
    <row r="15" spans="1:12" ht="23.15" customHeight="1" x14ac:dyDescent="0.35">
      <c r="A15" s="211" t="s">
        <v>309</v>
      </c>
      <c r="B15" s="211"/>
      <c r="C15" s="211"/>
      <c r="D15" s="211"/>
      <c r="E15" s="211"/>
      <c r="F15" s="211"/>
      <c r="G15" s="48">
        <f>'BDI FIOL e FICO'!$E$31</f>
        <v>0.30740000000000001</v>
      </c>
      <c r="H15" s="41">
        <f>H13*G15</f>
        <v>617363.67911199993</v>
      </c>
      <c r="I15" s="39">
        <f>IFERROR(VLOOKUP(B15,'Tabela DNIT'!B:D,2,0),0)</f>
        <v>0</v>
      </c>
      <c r="J15" t="str">
        <f t="shared" si="1"/>
        <v>correto</v>
      </c>
    </row>
    <row r="16" spans="1:12" ht="5.15" customHeight="1" x14ac:dyDescent="0.35">
      <c r="A16" s="46"/>
      <c r="B16" s="46"/>
      <c r="C16" s="46"/>
      <c r="D16" s="46"/>
      <c r="E16" s="46"/>
      <c r="F16" s="46"/>
      <c r="G16" s="46"/>
      <c r="H16" s="46"/>
      <c r="I16" s="39">
        <f>IFERROR(VLOOKUP(B16,'Tabela DNIT'!B:D,2,0),0)</f>
        <v>0</v>
      </c>
      <c r="J16" t="str">
        <f t="shared" si="1"/>
        <v>correto</v>
      </c>
    </row>
    <row r="17" spans="1:10" ht="23.15" customHeight="1" x14ac:dyDescent="0.35">
      <c r="A17" s="211" t="s">
        <v>310</v>
      </c>
      <c r="B17" s="211"/>
      <c r="C17" s="211"/>
      <c r="D17" s="211"/>
      <c r="E17" s="211"/>
      <c r="F17" s="211"/>
      <c r="G17" s="213"/>
      <c r="H17" s="197">
        <f>H18*K1</f>
        <v>2625703.1999999997</v>
      </c>
      <c r="I17" s="39">
        <f>IFERROR(VLOOKUP(B17,'Tabela DNIT'!B:D,2,0),0)</f>
        <v>0</v>
      </c>
      <c r="J17" t="str">
        <f t="shared" si="1"/>
        <v>correto</v>
      </c>
    </row>
    <row r="18" spans="1:10" x14ac:dyDescent="0.35">
      <c r="A18" s="6"/>
      <c r="B18" s="7"/>
      <c r="C18" s="5"/>
      <c r="D18" s="8"/>
      <c r="E18" s="7"/>
      <c r="F18" s="7"/>
      <c r="G18" s="142" t="s">
        <v>315</v>
      </c>
      <c r="H18" s="193">
        <f>TRUNC((H15+H13)/K1,2)</f>
        <v>72936.2</v>
      </c>
      <c r="I18" s="39">
        <f>IFERROR(VLOOKUP(B18,'Tabela DNIT'!B:D,2,0),0)</f>
        <v>0</v>
      </c>
      <c r="J18" t="str">
        <f t="shared" si="1"/>
        <v>correto</v>
      </c>
    </row>
    <row r="19" spans="1:10" x14ac:dyDescent="0.35">
      <c r="I19" s="39">
        <f>IFERROR(VLOOKUP(B19,'Tabela DNIT'!B:D,2,0),0)</f>
        <v>0</v>
      </c>
      <c r="J19" t="str">
        <f t="shared" si="1"/>
        <v>correto</v>
      </c>
    </row>
    <row r="20" spans="1:10" x14ac:dyDescent="0.35">
      <c r="I20" s="39">
        <f>IFERROR(VLOOKUP(B20,'Tabela DNIT'!B:D,2,0),0)</f>
        <v>0</v>
      </c>
      <c r="J20" t="str">
        <f t="shared" si="1"/>
        <v>correto</v>
      </c>
    </row>
  </sheetData>
  <mergeCells count="14">
    <mergeCell ref="A17:G17"/>
    <mergeCell ref="A1:H1"/>
    <mergeCell ref="A2:H2"/>
    <mergeCell ref="B3:H3"/>
    <mergeCell ref="A4:A5"/>
    <mergeCell ref="B4:B5"/>
    <mergeCell ref="C4:C5"/>
    <mergeCell ref="D4:D5"/>
    <mergeCell ref="E4:F4"/>
    <mergeCell ref="G4:H4"/>
    <mergeCell ref="C6:H6"/>
    <mergeCell ref="C7:H7"/>
    <mergeCell ref="A13:G13"/>
    <mergeCell ref="A15:F15"/>
  </mergeCells>
  <pageMargins left="0.511811024" right="0.511811024" top="0.78740157499999996" bottom="0.78740157499999996" header="0.31496062000000002" footer="0.31496062000000002"/>
  <pageSetup paperSize="9" scale="67" orientation="portrait" r:id="rId1"/>
  <colBreaks count="1" manualBreakCount="1">
    <brk id="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6780F-2A0F-4244-B6B8-3378BEAC8621}">
  <sheetPr codeName="Planilha24">
    <tabColor rgb="FF0070C0"/>
    <pageSetUpPr fitToPage="1"/>
  </sheetPr>
  <dimension ref="A1:L20"/>
  <sheetViews>
    <sheetView showGridLines="0" view="pageBreakPreview" zoomScale="136" zoomScaleNormal="100" zoomScaleSheetLayoutView="136" workbookViewId="0">
      <selection activeCell="H15" sqref="H15"/>
    </sheetView>
  </sheetViews>
  <sheetFormatPr defaultColWidth="9.26953125" defaultRowHeight="14.5" x14ac:dyDescent="0.35"/>
  <cols>
    <col min="1" max="2" width="11.54296875" customWidth="1"/>
    <col min="3" max="3" width="45.54296875" customWidth="1"/>
    <col min="4" max="4" width="16.7265625" customWidth="1"/>
    <col min="7" max="8" width="18" bestFit="1" customWidth="1"/>
    <col min="9" max="9" width="29.26953125" customWidth="1"/>
    <col min="10" max="10" width="9.26953125" customWidth="1"/>
    <col min="11" max="11" width="12.453125" customWidth="1"/>
    <col min="12" max="13" width="9.26953125" customWidth="1"/>
  </cols>
  <sheetData>
    <row r="1" spans="1:12" x14ac:dyDescent="0.35">
      <c r="A1" s="212" t="s">
        <v>287</v>
      </c>
      <c r="B1" s="212"/>
      <c r="C1" s="212"/>
      <c r="D1" s="212"/>
      <c r="E1" s="212"/>
      <c r="F1" s="212"/>
      <c r="G1" s="212"/>
      <c r="H1" s="212"/>
      <c r="K1">
        <v>36</v>
      </c>
    </row>
    <row r="2" spans="1:12" x14ac:dyDescent="0.35">
      <c r="A2" s="212" t="s">
        <v>288</v>
      </c>
      <c r="B2" s="212"/>
      <c r="C2" s="212"/>
      <c r="D2" s="212"/>
      <c r="E2" s="212"/>
      <c r="F2" s="212"/>
      <c r="G2" s="212"/>
      <c r="H2" s="212"/>
    </row>
    <row r="3" spans="1:12" ht="23.15" customHeight="1" x14ac:dyDescent="0.35">
      <c r="A3" s="32" t="s">
        <v>289</v>
      </c>
      <c r="B3" s="215" t="s">
        <v>332</v>
      </c>
      <c r="C3" s="215"/>
      <c r="D3" s="215"/>
      <c r="E3" s="215"/>
      <c r="F3" s="215"/>
      <c r="G3" s="215"/>
      <c r="H3" s="215"/>
    </row>
    <row r="4" spans="1:12" x14ac:dyDescent="0.35">
      <c r="A4" s="216" t="s">
        <v>291</v>
      </c>
      <c r="B4" s="217" t="s">
        <v>292</v>
      </c>
      <c r="C4" s="217" t="s">
        <v>293</v>
      </c>
      <c r="D4" s="217" t="s">
        <v>294</v>
      </c>
      <c r="E4" s="217" t="s">
        <v>295</v>
      </c>
      <c r="F4" s="217"/>
      <c r="G4" s="217" t="s">
        <v>313</v>
      </c>
      <c r="H4" s="218"/>
    </row>
    <row r="5" spans="1:12" x14ac:dyDescent="0.35">
      <c r="A5" s="216"/>
      <c r="B5" s="217"/>
      <c r="C5" s="217"/>
      <c r="D5" s="217"/>
      <c r="E5" s="182" t="s">
        <v>297</v>
      </c>
      <c r="F5" s="182" t="s">
        <v>298</v>
      </c>
      <c r="G5" s="182" t="s">
        <v>299</v>
      </c>
      <c r="H5" s="183" t="s">
        <v>298</v>
      </c>
    </row>
    <row r="6" spans="1:12" ht="23.15" customHeight="1" x14ac:dyDescent="0.35">
      <c r="A6" s="53">
        <v>1</v>
      </c>
      <c r="B6" s="54"/>
      <c r="C6" s="219" t="s">
        <v>300</v>
      </c>
      <c r="D6" s="220"/>
      <c r="E6" s="220"/>
      <c r="F6" s="220"/>
      <c r="G6" s="220"/>
      <c r="H6" s="220"/>
      <c r="I6" s="9"/>
      <c r="J6" s="9"/>
    </row>
    <row r="7" spans="1:12" ht="23.15" customHeight="1" x14ac:dyDescent="0.35">
      <c r="A7" s="33" t="s">
        <v>301</v>
      </c>
      <c r="B7" s="34"/>
      <c r="C7" s="221" t="s">
        <v>302</v>
      </c>
      <c r="D7" s="222"/>
      <c r="E7" s="222"/>
      <c r="F7" s="222"/>
      <c r="G7" s="222"/>
      <c r="H7" s="222"/>
    </row>
    <row r="8" spans="1:12" ht="23.15" customHeight="1" x14ac:dyDescent="0.35">
      <c r="A8" s="35"/>
      <c r="B8" s="36" t="s">
        <v>136</v>
      </c>
      <c r="C8" s="37" t="s">
        <v>246</v>
      </c>
      <c r="D8" s="36" t="s">
        <v>303</v>
      </c>
      <c r="E8" s="38">
        <v>0.6</v>
      </c>
      <c r="F8" s="38">
        <f>TRUNC(E8*$K$1,2)</f>
        <v>21.6</v>
      </c>
      <c r="G8" s="39">
        <f>VLOOKUP(B8,'Tabela DNIT'!B:D,3,0)</f>
        <v>25558.38</v>
      </c>
      <c r="H8" s="40">
        <f>TRUNC(F8*G8,2)</f>
        <v>552061</v>
      </c>
      <c r="I8" s="39" t="str">
        <f>IFERROR(VLOOKUP(B8,'Tabela DNIT'!B:D,2,0),0)</f>
        <v>Engenheiro de projetos sênior</v>
      </c>
      <c r="J8" t="str">
        <f>IF(I8=C8,"correto","erro")</f>
        <v>erro</v>
      </c>
      <c r="K8" s="39">
        <f>VLOOKUP(I8,'Tabela DNIT'!C:D,2,0)</f>
        <v>25558.38</v>
      </c>
      <c r="L8" t="str">
        <f>IF(K8=G8,"correto","erro")</f>
        <v>correto</v>
      </c>
    </row>
    <row r="9" spans="1:12" ht="23.15" customHeight="1" x14ac:dyDescent="0.35">
      <c r="A9" s="35"/>
      <c r="B9" s="36" t="s">
        <v>136</v>
      </c>
      <c r="C9" s="37" t="s">
        <v>304</v>
      </c>
      <c r="D9" s="36" t="s">
        <v>303</v>
      </c>
      <c r="E9" s="38">
        <v>1.5</v>
      </c>
      <c r="F9" s="38">
        <f>TRUNC(E9*$K$1,2)</f>
        <v>54</v>
      </c>
      <c r="G9" s="39">
        <f>VLOOKUP(B9,'Tabela DNIT'!B:D,3,0)</f>
        <v>25558.38</v>
      </c>
      <c r="H9" s="40">
        <f t="shared" ref="H9:H10" si="0">TRUNC(F9*G9,2)</f>
        <v>1380152.52</v>
      </c>
      <c r="I9" s="39" t="str">
        <f>IFERROR(VLOOKUP(B9,'Tabela DNIT'!B:D,2,0),0)</f>
        <v>Engenheiro de projetos sênior</v>
      </c>
      <c r="J9" t="str">
        <f t="shared" ref="J9:J20" si="1">IF(I9=C9,"correto","erro")</f>
        <v>correto</v>
      </c>
    </row>
    <row r="10" spans="1:12" ht="23.15" customHeight="1" x14ac:dyDescent="0.35">
      <c r="A10" s="35"/>
      <c r="B10" s="36" t="s">
        <v>134</v>
      </c>
      <c r="C10" s="37" t="s">
        <v>243</v>
      </c>
      <c r="D10" s="36" t="s">
        <v>303</v>
      </c>
      <c r="E10" s="38">
        <v>1</v>
      </c>
      <c r="F10" s="38">
        <f>TRUNC(E10*$K$1,2)</f>
        <v>36</v>
      </c>
      <c r="G10" s="39">
        <f>VLOOKUP(B10,'Tabela DNIT'!B:D,3,0)</f>
        <v>19539.919999999998</v>
      </c>
      <c r="H10" s="40">
        <f t="shared" si="0"/>
        <v>703437.12</v>
      </c>
      <c r="I10" s="39" t="str">
        <f>IFERROR(VLOOKUP(B10,'Tabela DNIT'!B:D,2,0),0)</f>
        <v>Engenheiro de projetos pleno</v>
      </c>
      <c r="J10" t="str">
        <f t="shared" si="1"/>
        <v>correto</v>
      </c>
    </row>
    <row r="11" spans="1:12" ht="23.15" customHeight="1" x14ac:dyDescent="0.35">
      <c r="A11" s="211" t="s">
        <v>308</v>
      </c>
      <c r="B11" s="211"/>
      <c r="C11" s="211"/>
      <c r="D11" s="211"/>
      <c r="E11" s="211"/>
      <c r="F11" s="211"/>
      <c r="G11" s="213"/>
      <c r="H11" s="41">
        <f>SUM(H8:H10)</f>
        <v>2635650.64</v>
      </c>
      <c r="I11" s="39">
        <f>IFERROR(VLOOKUP(B11,'Tabela DNIT'!B:D,2,0),0)</f>
        <v>0</v>
      </c>
      <c r="J11" t="str">
        <f t="shared" si="1"/>
        <v>correto</v>
      </c>
    </row>
    <row r="12" spans="1:12" ht="5.25" customHeight="1" x14ac:dyDescent="0.35">
      <c r="A12" s="46"/>
      <c r="B12" s="46"/>
      <c r="C12" s="46"/>
      <c r="D12" s="46"/>
      <c r="E12" s="46"/>
      <c r="F12" s="46"/>
      <c r="G12" s="46"/>
      <c r="H12" s="46"/>
      <c r="I12" s="39">
        <f>IFERROR(VLOOKUP(B12,'Tabela DNIT'!B:D,2,0),0)</f>
        <v>0</v>
      </c>
      <c r="J12" t="str">
        <f t="shared" si="1"/>
        <v>correto</v>
      </c>
    </row>
    <row r="13" spans="1:12" ht="23.15" customHeight="1" x14ac:dyDescent="0.35">
      <c r="A13" s="211" t="s">
        <v>309</v>
      </c>
      <c r="B13" s="211"/>
      <c r="C13" s="211"/>
      <c r="D13" s="211"/>
      <c r="E13" s="211"/>
      <c r="F13" s="211"/>
      <c r="G13" s="48">
        <f>'BDI FIOL e FICO'!$E$31</f>
        <v>0.30740000000000001</v>
      </c>
      <c r="H13" s="41">
        <f>H11*G13</f>
        <v>810199.00673600007</v>
      </c>
      <c r="I13" s="39">
        <f>IFERROR(VLOOKUP(B13,'Tabela DNIT'!B:D,2,0),0)</f>
        <v>0</v>
      </c>
      <c r="J13" t="str">
        <f t="shared" si="1"/>
        <v>correto</v>
      </c>
    </row>
    <row r="14" spans="1:12" ht="6" customHeight="1" x14ac:dyDescent="0.35">
      <c r="A14" s="46"/>
      <c r="B14" s="46"/>
      <c r="C14" s="46"/>
      <c r="D14" s="46"/>
      <c r="E14" s="46"/>
      <c r="F14" s="46"/>
      <c r="G14" s="46"/>
      <c r="H14" s="46"/>
      <c r="I14" s="39">
        <f>IFERROR(VLOOKUP(B14,'Tabela DNIT'!B:D,2,0),0)</f>
        <v>0</v>
      </c>
      <c r="J14" t="str">
        <f t="shared" si="1"/>
        <v>correto</v>
      </c>
    </row>
    <row r="15" spans="1:12" x14ac:dyDescent="0.35">
      <c r="A15" s="211" t="s">
        <v>310</v>
      </c>
      <c r="B15" s="211"/>
      <c r="C15" s="211"/>
      <c r="D15" s="211"/>
      <c r="E15" s="211"/>
      <c r="F15" s="211"/>
      <c r="G15" s="213"/>
      <c r="H15" s="197">
        <f>H16*K1</f>
        <v>3445849.44</v>
      </c>
      <c r="I15" s="39">
        <f>IFERROR(VLOOKUP(B15,'Tabela DNIT'!B:D,2,0),0)</f>
        <v>0</v>
      </c>
      <c r="J15" t="str">
        <f t="shared" si="1"/>
        <v>correto</v>
      </c>
    </row>
    <row r="16" spans="1:12" x14ac:dyDescent="0.35">
      <c r="G16" s="142" t="s">
        <v>315</v>
      </c>
      <c r="H16" s="193">
        <f>TRUNC((H13+H11)/K1,2)</f>
        <v>95718.04</v>
      </c>
      <c r="I16" s="39">
        <f>IFERROR(VLOOKUP(B16,'Tabela DNIT'!B:D,2,0),0)</f>
        <v>0</v>
      </c>
      <c r="J16" t="str">
        <f t="shared" si="1"/>
        <v>correto</v>
      </c>
    </row>
    <row r="17" spans="9:10" x14ac:dyDescent="0.35">
      <c r="I17" s="39">
        <f>IFERROR(VLOOKUP(B17,'Tabela DNIT'!B:D,2,0),0)</f>
        <v>0</v>
      </c>
      <c r="J17" t="str">
        <f t="shared" si="1"/>
        <v>correto</v>
      </c>
    </row>
    <row r="18" spans="9:10" x14ac:dyDescent="0.35">
      <c r="I18" s="39">
        <f>IFERROR(VLOOKUP(B18,'Tabela DNIT'!B:D,2,0),0)</f>
        <v>0</v>
      </c>
      <c r="J18" t="str">
        <f t="shared" si="1"/>
        <v>correto</v>
      </c>
    </row>
    <row r="19" spans="9:10" x14ac:dyDescent="0.35">
      <c r="I19" s="39">
        <f>IFERROR(VLOOKUP(B19,'Tabela DNIT'!B:D,2,0),0)</f>
        <v>0</v>
      </c>
      <c r="J19" t="str">
        <f t="shared" si="1"/>
        <v>correto</v>
      </c>
    </row>
    <row r="20" spans="9:10" x14ac:dyDescent="0.35">
      <c r="I20" s="39">
        <f>IFERROR(VLOOKUP(B20,'Tabela DNIT'!B:D,2,0),0)</f>
        <v>0</v>
      </c>
      <c r="J20" t="str">
        <f t="shared" si="1"/>
        <v>correto</v>
      </c>
    </row>
  </sheetData>
  <mergeCells count="14">
    <mergeCell ref="A13:F13"/>
    <mergeCell ref="A15:G15"/>
    <mergeCell ref="A1:H1"/>
    <mergeCell ref="A2:H2"/>
    <mergeCell ref="B3:H3"/>
    <mergeCell ref="A4:A5"/>
    <mergeCell ref="B4:B5"/>
    <mergeCell ref="C4:C5"/>
    <mergeCell ref="D4:D5"/>
    <mergeCell ref="E4:F4"/>
    <mergeCell ref="G4:H4"/>
    <mergeCell ref="C6:H6"/>
    <mergeCell ref="C7:H7"/>
    <mergeCell ref="A11:G11"/>
  </mergeCells>
  <pageMargins left="0.511811024" right="0.511811024" top="0.78740157499999996" bottom="0.78740157499999996" header="0.31496062000000002" footer="0.31496062000000002"/>
  <pageSetup paperSize="9" scale="65" orientation="portrait" r:id="rId1"/>
  <colBreaks count="1" manualBreakCount="1">
    <brk id="8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C4631-A292-48E1-958C-311150BC8BF0}">
  <sheetPr codeName="Planilha25">
    <tabColor rgb="FF0070C0"/>
    <pageSetUpPr fitToPage="1"/>
  </sheetPr>
  <dimension ref="A1:L20"/>
  <sheetViews>
    <sheetView showGridLines="0" view="pageBreakPreview" zoomScale="136" zoomScaleNormal="100" zoomScaleSheetLayoutView="136" workbookViewId="0">
      <selection activeCell="H15" sqref="H15"/>
    </sheetView>
  </sheetViews>
  <sheetFormatPr defaultColWidth="9.26953125" defaultRowHeight="14.5" x14ac:dyDescent="0.35"/>
  <cols>
    <col min="1" max="2" width="11.54296875" customWidth="1"/>
    <col min="3" max="3" width="45.54296875" customWidth="1"/>
    <col min="4" max="4" width="16.7265625" customWidth="1"/>
    <col min="7" max="7" width="17.453125" bestFit="1" customWidth="1"/>
    <col min="8" max="8" width="18" bestFit="1" customWidth="1"/>
    <col min="9" max="9" width="29.26953125" customWidth="1"/>
    <col min="10" max="10" width="9.26953125" customWidth="1"/>
    <col min="11" max="11" width="12.453125" customWidth="1"/>
    <col min="12" max="13" width="9.26953125" customWidth="1"/>
  </cols>
  <sheetData>
    <row r="1" spans="1:12" x14ac:dyDescent="0.35">
      <c r="A1" s="212" t="s">
        <v>287</v>
      </c>
      <c r="B1" s="212"/>
      <c r="C1" s="212"/>
      <c r="D1" s="212"/>
      <c r="E1" s="212"/>
      <c r="F1" s="212"/>
      <c r="G1" s="212"/>
      <c r="H1" s="212"/>
      <c r="K1">
        <v>36</v>
      </c>
    </row>
    <row r="2" spans="1:12" x14ac:dyDescent="0.35">
      <c r="A2" s="212" t="s">
        <v>288</v>
      </c>
      <c r="B2" s="212"/>
      <c r="C2" s="212"/>
      <c r="D2" s="212"/>
      <c r="E2" s="212"/>
      <c r="F2" s="212"/>
      <c r="G2" s="212"/>
      <c r="H2" s="212"/>
    </row>
    <row r="3" spans="1:12" ht="23.15" customHeight="1" x14ac:dyDescent="0.35">
      <c r="A3" s="32" t="s">
        <v>289</v>
      </c>
      <c r="B3" s="215" t="s">
        <v>333</v>
      </c>
      <c r="C3" s="215"/>
      <c r="D3" s="215"/>
      <c r="E3" s="215"/>
      <c r="F3" s="215"/>
      <c r="G3" s="215"/>
      <c r="H3" s="215"/>
    </row>
    <row r="4" spans="1:12" x14ac:dyDescent="0.35">
      <c r="A4" s="216" t="s">
        <v>291</v>
      </c>
      <c r="B4" s="217" t="s">
        <v>292</v>
      </c>
      <c r="C4" s="217" t="s">
        <v>293</v>
      </c>
      <c r="D4" s="217" t="s">
        <v>294</v>
      </c>
      <c r="E4" s="217" t="s">
        <v>295</v>
      </c>
      <c r="F4" s="217"/>
      <c r="G4" s="217" t="s">
        <v>313</v>
      </c>
      <c r="H4" s="218"/>
    </row>
    <row r="5" spans="1:12" x14ac:dyDescent="0.35">
      <c r="A5" s="216"/>
      <c r="B5" s="217"/>
      <c r="C5" s="217"/>
      <c r="D5" s="217"/>
      <c r="E5" s="182" t="s">
        <v>297</v>
      </c>
      <c r="F5" s="182" t="s">
        <v>298</v>
      </c>
      <c r="G5" s="182" t="s">
        <v>299</v>
      </c>
      <c r="H5" s="183" t="s">
        <v>298</v>
      </c>
    </row>
    <row r="6" spans="1:12" ht="23.15" customHeight="1" x14ac:dyDescent="0.35">
      <c r="A6" s="53">
        <v>1</v>
      </c>
      <c r="B6" s="54"/>
      <c r="C6" s="219" t="s">
        <v>300</v>
      </c>
      <c r="D6" s="220"/>
      <c r="E6" s="220"/>
      <c r="F6" s="220"/>
      <c r="G6" s="220"/>
      <c r="H6" s="220"/>
      <c r="I6" s="9"/>
      <c r="J6" s="9"/>
    </row>
    <row r="7" spans="1:12" ht="23.15" customHeight="1" x14ac:dyDescent="0.35">
      <c r="A7" s="33" t="s">
        <v>334</v>
      </c>
      <c r="B7" s="34"/>
      <c r="C7" s="221" t="s">
        <v>302</v>
      </c>
      <c r="D7" s="222"/>
      <c r="E7" s="222"/>
      <c r="F7" s="222"/>
      <c r="G7" s="222"/>
      <c r="H7" s="222"/>
    </row>
    <row r="8" spans="1:12" ht="23.15" customHeight="1" x14ac:dyDescent="0.35">
      <c r="A8" s="35"/>
      <c r="B8" s="36" t="s">
        <v>136</v>
      </c>
      <c r="C8" s="37" t="s">
        <v>245</v>
      </c>
      <c r="D8" s="36" t="s">
        <v>303</v>
      </c>
      <c r="E8" s="38">
        <v>1</v>
      </c>
      <c r="F8" s="38">
        <f>TRUNC(E8*$K$1,2)</f>
        <v>36</v>
      </c>
      <c r="G8" s="39">
        <f>VLOOKUP(B8,'Tabela DNIT'!B:D,3,0)</f>
        <v>25558.38</v>
      </c>
      <c r="H8" s="40">
        <f>TRUNC(F8*G8,2)</f>
        <v>920101.68</v>
      </c>
      <c r="I8" s="39" t="str">
        <f>IFERROR(VLOOKUP(B8,'Tabela DNIT'!B:D,2,0),0)</f>
        <v>Engenheiro de projetos sênior</v>
      </c>
      <c r="J8" t="str">
        <f>IF(I8=C8,"correto","erro")</f>
        <v>erro</v>
      </c>
      <c r="K8" s="39">
        <f>VLOOKUP(I8,'Tabela DNIT'!C:D,2,0)</f>
        <v>25558.38</v>
      </c>
      <c r="L8" t="str">
        <f>IF(K8=G8,"correto","erro")</f>
        <v>correto</v>
      </c>
    </row>
    <row r="9" spans="1:12" ht="23.15" customHeight="1" x14ac:dyDescent="0.35">
      <c r="A9" s="35"/>
      <c r="B9" s="36" t="s">
        <v>134</v>
      </c>
      <c r="C9" s="37" t="s">
        <v>243</v>
      </c>
      <c r="D9" s="36" t="s">
        <v>303</v>
      </c>
      <c r="E9" s="38">
        <v>3</v>
      </c>
      <c r="F9" s="38">
        <f>TRUNC(E9*$K$1,2)</f>
        <v>108</v>
      </c>
      <c r="G9" s="39">
        <f>VLOOKUP(B9,'Tabela DNIT'!B:D,3,0)</f>
        <v>19539.919999999998</v>
      </c>
      <c r="H9" s="40">
        <f t="shared" ref="H9" si="0">TRUNC(F9*G9,2)</f>
        <v>2110311.36</v>
      </c>
      <c r="I9" s="39" t="str">
        <f>IFERROR(VLOOKUP(B9,'Tabela DNIT'!B:D,2,0),0)</f>
        <v>Engenheiro de projetos pleno</v>
      </c>
      <c r="J9" t="str">
        <f t="shared" ref="J9:J20" si="1">IF(I9=C9,"correto","erro")</f>
        <v>correto</v>
      </c>
    </row>
    <row r="10" spans="1:12" ht="23.15" customHeight="1" x14ac:dyDescent="0.35">
      <c r="A10" s="211" t="s">
        <v>308</v>
      </c>
      <c r="B10" s="211"/>
      <c r="C10" s="211"/>
      <c r="D10" s="211"/>
      <c r="E10" s="211"/>
      <c r="F10" s="211"/>
      <c r="G10" s="213"/>
      <c r="H10" s="41">
        <f>SUM(H7:H9)</f>
        <v>3030413.04</v>
      </c>
      <c r="I10" s="39">
        <f>IFERROR(VLOOKUP(B10,'Tabela DNIT'!B:D,2,0),0)</f>
        <v>0</v>
      </c>
      <c r="J10" t="str">
        <f t="shared" si="1"/>
        <v>correto</v>
      </c>
    </row>
    <row r="11" spans="1:12" ht="5.15" customHeight="1" x14ac:dyDescent="0.35">
      <c r="A11" s="46"/>
      <c r="B11" s="46"/>
      <c r="C11" s="46"/>
      <c r="D11" s="46"/>
      <c r="E11" s="46"/>
      <c r="F11" s="46"/>
      <c r="G11" s="46"/>
      <c r="H11" s="46"/>
      <c r="I11" s="39">
        <f>IFERROR(VLOOKUP(B11,'Tabela DNIT'!B:D,2,0),0)</f>
        <v>0</v>
      </c>
      <c r="J11" t="str">
        <f t="shared" si="1"/>
        <v>correto</v>
      </c>
    </row>
    <row r="12" spans="1:12" ht="23.15" customHeight="1" x14ac:dyDescent="0.35">
      <c r="A12" s="211" t="s">
        <v>309</v>
      </c>
      <c r="B12" s="211"/>
      <c r="C12" s="211"/>
      <c r="D12" s="211"/>
      <c r="E12" s="211"/>
      <c r="F12" s="211"/>
      <c r="G12" s="48">
        <f>'BDI FIOL e FICO'!$E$31</f>
        <v>0.30740000000000001</v>
      </c>
      <c r="H12" s="41">
        <f>H10*G12</f>
        <v>931548.96849600004</v>
      </c>
      <c r="I12" s="39">
        <f>IFERROR(VLOOKUP(B12,'Tabela DNIT'!B:D,2,0),0)</f>
        <v>0</v>
      </c>
      <c r="J12" t="str">
        <f t="shared" si="1"/>
        <v>correto</v>
      </c>
    </row>
    <row r="13" spans="1:12" ht="5.15" customHeight="1" x14ac:dyDescent="0.35">
      <c r="A13" s="46"/>
      <c r="B13" s="46"/>
      <c r="C13" s="46"/>
      <c r="D13" s="46"/>
      <c r="E13" s="46"/>
      <c r="F13" s="46"/>
      <c r="G13" s="46"/>
      <c r="H13" s="46"/>
      <c r="I13" s="39">
        <f>IFERROR(VLOOKUP(B13,'Tabela DNIT'!B:D,2,0),0)</f>
        <v>0</v>
      </c>
      <c r="J13" t="str">
        <f t="shared" si="1"/>
        <v>correto</v>
      </c>
    </row>
    <row r="14" spans="1:12" ht="23.15" customHeight="1" x14ac:dyDescent="0.35">
      <c r="A14" s="211" t="s">
        <v>310</v>
      </c>
      <c r="B14" s="211"/>
      <c r="C14" s="211"/>
      <c r="D14" s="211"/>
      <c r="E14" s="211"/>
      <c r="F14" s="211"/>
      <c r="G14" s="213"/>
      <c r="H14" s="197">
        <f>H15*K1</f>
        <v>3961962</v>
      </c>
      <c r="I14" s="39">
        <f>IFERROR(VLOOKUP(B14,'Tabela DNIT'!B:D,2,0),0)</f>
        <v>0</v>
      </c>
      <c r="J14" t="str">
        <f t="shared" si="1"/>
        <v>correto</v>
      </c>
    </row>
    <row r="15" spans="1:12" ht="23.15" customHeight="1" x14ac:dyDescent="0.35">
      <c r="A15" s="6"/>
      <c r="B15" s="7"/>
      <c r="C15" s="5"/>
      <c r="D15" s="8"/>
      <c r="E15" s="7"/>
      <c r="F15" s="7"/>
      <c r="G15" s="142" t="s">
        <v>315</v>
      </c>
      <c r="H15" s="193">
        <f>TRUNC((H12+H10)/K1,2)</f>
        <v>110054.5</v>
      </c>
      <c r="I15" s="39">
        <f>IFERROR(VLOOKUP(B15,'Tabela DNIT'!B:D,2,0),0)</f>
        <v>0</v>
      </c>
      <c r="J15" t="str">
        <f t="shared" si="1"/>
        <v>correto</v>
      </c>
    </row>
    <row r="16" spans="1:12" x14ac:dyDescent="0.35">
      <c r="I16" s="39">
        <f>IFERROR(VLOOKUP(B16,'Tabela DNIT'!B:D,2,0),0)</f>
        <v>0</v>
      </c>
      <c r="J16" t="str">
        <f t="shared" si="1"/>
        <v>correto</v>
      </c>
    </row>
    <row r="17" spans="9:10" x14ac:dyDescent="0.35">
      <c r="I17" s="39">
        <f>IFERROR(VLOOKUP(B17,'Tabela DNIT'!B:D,2,0),0)</f>
        <v>0</v>
      </c>
      <c r="J17" t="str">
        <f t="shared" si="1"/>
        <v>correto</v>
      </c>
    </row>
    <row r="18" spans="9:10" x14ac:dyDescent="0.35">
      <c r="I18" s="39">
        <f>IFERROR(VLOOKUP(B18,'Tabela DNIT'!B:D,2,0),0)</f>
        <v>0</v>
      </c>
      <c r="J18" t="str">
        <f t="shared" si="1"/>
        <v>correto</v>
      </c>
    </row>
    <row r="19" spans="9:10" x14ac:dyDescent="0.35">
      <c r="I19" s="39">
        <f>IFERROR(VLOOKUP(B19,'Tabela DNIT'!B:D,2,0),0)</f>
        <v>0</v>
      </c>
      <c r="J19" t="str">
        <f t="shared" si="1"/>
        <v>correto</v>
      </c>
    </row>
    <row r="20" spans="9:10" x14ac:dyDescent="0.35">
      <c r="I20" s="39">
        <f>IFERROR(VLOOKUP(B20,'Tabela DNIT'!B:D,2,0),0)</f>
        <v>0</v>
      </c>
      <c r="J20" t="str">
        <f t="shared" si="1"/>
        <v>correto</v>
      </c>
    </row>
  </sheetData>
  <mergeCells count="14">
    <mergeCell ref="A14:G14"/>
    <mergeCell ref="A1:H1"/>
    <mergeCell ref="A2:H2"/>
    <mergeCell ref="B3:H3"/>
    <mergeCell ref="A4:A5"/>
    <mergeCell ref="B4:B5"/>
    <mergeCell ref="C4:C5"/>
    <mergeCell ref="D4:D5"/>
    <mergeCell ref="E4:F4"/>
    <mergeCell ref="G4:H4"/>
    <mergeCell ref="C6:H6"/>
    <mergeCell ref="C7:H7"/>
    <mergeCell ref="A10:G10"/>
    <mergeCell ref="A12:F12"/>
  </mergeCells>
  <pageMargins left="0.511811024" right="0.511811024" top="0.78740157499999996" bottom="0.78740157499999996" header="0.31496062000000002" footer="0.31496062000000002"/>
  <pageSetup paperSize="9" scale="66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A5FE9-D6AD-4675-86E6-6E7CBAA9D884}">
  <dimension ref="B2:M37"/>
  <sheetViews>
    <sheetView showGridLines="0" topLeftCell="A12" zoomScaleNormal="100" workbookViewId="0">
      <selection activeCell="D18" sqref="D18"/>
    </sheetView>
  </sheetViews>
  <sheetFormatPr defaultColWidth="9.26953125" defaultRowHeight="14.5" x14ac:dyDescent="0.35"/>
  <cols>
    <col min="1" max="1" width="2.7265625" customWidth="1"/>
    <col min="2" max="2" width="37" style="66" customWidth="1"/>
    <col min="3" max="3" width="37.26953125" customWidth="1"/>
    <col min="4" max="4" width="19.54296875" customWidth="1"/>
    <col min="5" max="5" width="22.54296875" customWidth="1"/>
    <col min="7" max="7" width="11.81640625" customWidth="1"/>
    <col min="8" max="8" width="11.1796875" customWidth="1"/>
  </cols>
  <sheetData>
    <row r="2" spans="2:5" ht="7.5" customHeight="1" thickBot="1" x14ac:dyDescent="0.4"/>
    <row r="3" spans="2:5" ht="40.5" customHeight="1" thickBot="1" x14ac:dyDescent="0.4">
      <c r="B3" s="84" t="s">
        <v>4</v>
      </c>
      <c r="C3" s="85"/>
      <c r="D3" s="84"/>
      <c r="E3" s="85"/>
    </row>
    <row r="4" spans="2:5" ht="5.15" customHeight="1" x14ac:dyDescent="0.35">
      <c r="B4"/>
    </row>
    <row r="5" spans="2:5" ht="30" customHeight="1" x14ac:dyDescent="0.35">
      <c r="B5" s="200" t="s">
        <v>5</v>
      </c>
      <c r="C5" s="200"/>
      <c r="D5" s="74" t="s">
        <v>6</v>
      </c>
      <c r="E5" s="180" t="s">
        <v>7</v>
      </c>
    </row>
    <row r="6" spans="2:5" ht="20.149999999999999" customHeight="1" x14ac:dyDescent="0.35">
      <c r="B6" s="68"/>
      <c r="C6" s="67"/>
      <c r="D6" s="72"/>
      <c r="E6" s="67"/>
    </row>
    <row r="7" spans="2:5" ht="20.149999999999999" customHeight="1" x14ac:dyDescent="0.35">
      <c r="B7" s="69" t="s">
        <v>8</v>
      </c>
      <c r="C7" s="71" t="s">
        <v>9</v>
      </c>
      <c r="D7" s="73">
        <v>6.94</v>
      </c>
      <c r="E7" s="70">
        <v>10</v>
      </c>
    </row>
    <row r="8" spans="2:5" ht="20.149999999999999" customHeight="1" x14ac:dyDescent="0.35">
      <c r="B8" s="69"/>
      <c r="C8" s="71"/>
      <c r="D8" s="73"/>
      <c r="E8" s="70"/>
    </row>
    <row r="9" spans="2:5" ht="20.149999999999999" customHeight="1" x14ac:dyDescent="0.35">
      <c r="B9" s="69" t="s">
        <v>10</v>
      </c>
      <c r="C9" s="71" t="s">
        <v>11</v>
      </c>
      <c r="D9" s="73">
        <v>0.47</v>
      </c>
      <c r="E9" s="70">
        <v>0.67</v>
      </c>
    </row>
    <row r="10" spans="2:5" ht="20.149999999999999" customHeight="1" x14ac:dyDescent="0.35">
      <c r="B10" s="69"/>
      <c r="C10" s="71"/>
      <c r="D10" s="73"/>
      <c r="E10" s="70"/>
    </row>
    <row r="11" spans="2:5" ht="20.149999999999999" customHeight="1" x14ac:dyDescent="0.35">
      <c r="B11" s="69" t="s">
        <v>12</v>
      </c>
      <c r="C11" s="71" t="s">
        <v>13</v>
      </c>
      <c r="D11" s="73">
        <v>0.5</v>
      </c>
      <c r="E11" s="70">
        <v>0.72</v>
      </c>
    </row>
    <row r="12" spans="2:5" ht="20.149999999999999" customHeight="1" x14ac:dyDescent="0.35">
      <c r="B12" s="69"/>
      <c r="C12" s="71"/>
      <c r="D12" s="73"/>
      <c r="E12" s="70"/>
    </row>
    <row r="13" spans="2:5" ht="20.149999999999999" customHeight="1" x14ac:dyDescent="0.35">
      <c r="B13" s="69" t="s">
        <v>14</v>
      </c>
      <c r="C13" s="71" t="s">
        <v>15</v>
      </c>
      <c r="D13" s="73">
        <v>0.1</v>
      </c>
      <c r="E13" s="70">
        <v>0.14000000000000001</v>
      </c>
    </row>
    <row r="14" spans="2:5" ht="20.149999999999999" customHeight="1" x14ac:dyDescent="0.35">
      <c r="B14" s="68"/>
      <c r="C14" s="67"/>
      <c r="D14" s="72"/>
      <c r="E14" s="67"/>
    </row>
    <row r="15" spans="2:5" ht="20.149999999999999" customHeight="1" x14ac:dyDescent="0.35">
      <c r="B15" s="86"/>
      <c r="C15" s="87" t="s">
        <v>16</v>
      </c>
      <c r="D15" s="88">
        <f>D13+D11+D9+D7</f>
        <v>8.01</v>
      </c>
      <c r="E15" s="89">
        <f>SUM(E6:E14)+0.01</f>
        <v>11.540000000000001</v>
      </c>
    </row>
    <row r="16" spans="2:5" ht="30" customHeight="1" x14ac:dyDescent="0.35">
      <c r="B16" s="201" t="s">
        <v>17</v>
      </c>
      <c r="C16" s="201"/>
      <c r="D16" s="75" t="s">
        <v>6</v>
      </c>
      <c r="E16" s="181" t="s">
        <v>7</v>
      </c>
    </row>
    <row r="17" spans="2:13" ht="20.149999999999999" customHeight="1" x14ac:dyDescent="0.35">
      <c r="B17" s="76"/>
      <c r="C17" s="67"/>
      <c r="D17" s="77"/>
      <c r="E17" s="78"/>
    </row>
    <row r="18" spans="2:13" ht="20.149999999999999" customHeight="1" x14ac:dyDescent="0.35">
      <c r="B18" s="69" t="s">
        <v>18</v>
      </c>
      <c r="C18" s="71" t="s">
        <v>9</v>
      </c>
      <c r="D18" s="73">
        <v>8.33</v>
      </c>
      <c r="E18" s="70">
        <v>12</v>
      </c>
    </row>
    <row r="19" spans="2:13" ht="20.149999999999999" customHeight="1" x14ac:dyDescent="0.35">
      <c r="B19" s="68"/>
      <c r="C19" s="67"/>
      <c r="D19" s="72"/>
      <c r="E19" s="67"/>
      <c r="H19" s="60"/>
      <c r="I19" s="60"/>
      <c r="J19" s="60"/>
      <c r="K19" s="60"/>
      <c r="L19" s="60"/>
      <c r="M19" s="60"/>
    </row>
    <row r="20" spans="2:13" ht="20.149999999999999" customHeight="1" x14ac:dyDescent="0.35">
      <c r="B20" s="90"/>
      <c r="C20" s="91" t="s">
        <v>19</v>
      </c>
      <c r="D20" s="92">
        <f>D18</f>
        <v>8.33</v>
      </c>
      <c r="E20" s="93">
        <f>E18</f>
        <v>12</v>
      </c>
      <c r="H20" s="60"/>
      <c r="I20" s="60"/>
      <c r="J20" s="60"/>
      <c r="K20" s="60"/>
      <c r="L20" s="60"/>
      <c r="M20" s="60"/>
    </row>
    <row r="21" spans="2:13" ht="30" customHeight="1" x14ac:dyDescent="0.35">
      <c r="B21" s="201" t="s">
        <v>20</v>
      </c>
      <c r="C21" s="201"/>
      <c r="D21" s="79" t="s">
        <v>6</v>
      </c>
      <c r="E21" s="80" t="s">
        <v>7</v>
      </c>
      <c r="G21" s="199" t="s">
        <v>21</v>
      </c>
      <c r="H21" s="199"/>
      <c r="I21" s="60"/>
      <c r="J21" s="60"/>
      <c r="K21" s="60"/>
      <c r="L21" s="60"/>
      <c r="M21" s="60"/>
    </row>
    <row r="22" spans="2:13" ht="20.149999999999999" customHeight="1" x14ac:dyDescent="0.35">
      <c r="B22" s="76"/>
      <c r="C22" s="67"/>
      <c r="D22" s="77"/>
      <c r="E22" s="78"/>
      <c r="G22" s="189" t="s">
        <v>6</v>
      </c>
      <c r="H22" s="190" t="s">
        <v>7</v>
      </c>
      <c r="I22" s="68"/>
      <c r="J22" s="67"/>
      <c r="K22" s="60"/>
      <c r="L22" s="60"/>
      <c r="M22" s="60"/>
    </row>
    <row r="23" spans="2:13" ht="19.5" customHeight="1" x14ac:dyDescent="0.35">
      <c r="B23" s="69" t="s">
        <v>22</v>
      </c>
      <c r="C23" s="71" t="s">
        <v>9</v>
      </c>
      <c r="D23" s="73">
        <v>0</v>
      </c>
      <c r="E23" s="70">
        <v>0</v>
      </c>
      <c r="G23" s="191">
        <v>1.65</v>
      </c>
      <c r="H23" s="192">
        <v>2.38</v>
      </c>
      <c r="I23" s="60"/>
      <c r="J23" s="60"/>
      <c r="K23" s="60"/>
      <c r="L23" s="60"/>
      <c r="M23" s="60"/>
    </row>
    <row r="24" spans="2:13" ht="20.149999999999999" customHeight="1" x14ac:dyDescent="0.35">
      <c r="B24" s="69"/>
      <c r="C24" s="67"/>
      <c r="D24" s="73"/>
      <c r="E24" s="70"/>
      <c r="G24" s="191"/>
      <c r="H24" s="192"/>
      <c r="I24" s="60"/>
      <c r="J24" s="60"/>
      <c r="K24" s="60"/>
      <c r="L24" s="60"/>
      <c r="M24" s="60"/>
    </row>
    <row r="25" spans="2:13" ht="20.149999999999999" customHeight="1" x14ac:dyDescent="0.35">
      <c r="B25" s="69" t="s">
        <v>23</v>
      </c>
      <c r="C25" s="71" t="s">
        <v>11</v>
      </c>
      <c r="D25" s="73">
        <v>0</v>
      </c>
      <c r="E25" s="70">
        <v>0</v>
      </c>
      <c r="G25" s="191">
        <v>7.6</v>
      </c>
      <c r="H25" s="192">
        <v>10.95</v>
      </c>
    </row>
    <row r="26" spans="2:13" ht="20.149999999999999" customHeight="1" x14ac:dyDescent="0.35">
      <c r="B26" s="69"/>
      <c r="C26" s="67"/>
      <c r="D26" s="73"/>
      <c r="E26" s="70"/>
    </row>
    <row r="27" spans="2:13" ht="20.149999999999999" customHeight="1" x14ac:dyDescent="0.35">
      <c r="B27" s="69" t="s">
        <v>24</v>
      </c>
      <c r="C27" s="71" t="s">
        <v>13</v>
      </c>
      <c r="D27" s="73">
        <v>5</v>
      </c>
      <c r="E27" s="70">
        <v>7.2</v>
      </c>
    </row>
    <row r="28" spans="2:13" ht="20.149999999999999" customHeight="1" x14ac:dyDescent="0.35">
      <c r="B28" s="81"/>
      <c r="C28" s="67"/>
      <c r="D28" s="82"/>
      <c r="E28" s="83"/>
    </row>
    <row r="29" spans="2:13" ht="20.149999999999999" customHeight="1" x14ac:dyDescent="0.35">
      <c r="B29" s="90"/>
      <c r="C29" s="87" t="s">
        <v>25</v>
      </c>
      <c r="D29" s="92">
        <f>D27+D25+D23</f>
        <v>5</v>
      </c>
      <c r="E29" s="93">
        <f>E27+E25+E23</f>
        <v>7.2</v>
      </c>
    </row>
    <row r="30" spans="2:13" ht="5.15" customHeight="1" thickBot="1" x14ac:dyDescent="0.4">
      <c r="B30"/>
    </row>
    <row r="31" spans="2:13" ht="40.5" customHeight="1" thickBot="1" x14ac:dyDescent="0.4">
      <c r="B31" s="94" t="s">
        <v>26</v>
      </c>
      <c r="C31" s="95"/>
      <c r="D31" s="94"/>
      <c r="E31" s="96">
        <f>(E29+E20+E15)/100</f>
        <v>0.30740000000000001</v>
      </c>
    </row>
    <row r="32" spans="2:13" ht="20.149999999999999" customHeight="1" x14ac:dyDescent="0.35"/>
    <row r="33" spans="2:5" ht="20.149999999999999" customHeight="1" x14ac:dyDescent="0.35">
      <c r="B33" s="202" t="s">
        <v>27</v>
      </c>
      <c r="C33" s="202"/>
      <c r="D33" s="202"/>
      <c r="E33" s="202"/>
    </row>
    <row r="34" spans="2:5" ht="20.149999999999999" customHeight="1" x14ac:dyDescent="0.35">
      <c r="B34" s="202"/>
      <c r="C34" s="202"/>
      <c r="D34" s="202"/>
      <c r="E34" s="202"/>
    </row>
    <row r="35" spans="2:5" ht="14.5" customHeight="1" x14ac:dyDescent="0.35">
      <c r="B35" s="198" t="s">
        <v>28</v>
      </c>
      <c r="C35" s="198"/>
      <c r="D35" s="198"/>
      <c r="E35" s="198"/>
    </row>
    <row r="36" spans="2:5" x14ac:dyDescent="0.35">
      <c r="B36" s="187" t="s">
        <v>29</v>
      </c>
      <c r="C36" s="188"/>
      <c r="D36" s="188"/>
      <c r="E36" s="188"/>
    </row>
    <row r="37" spans="2:5" x14ac:dyDescent="0.35">
      <c r="B37" s="187"/>
      <c r="C37" s="188"/>
      <c r="D37" s="188"/>
      <c r="E37" s="188"/>
    </row>
  </sheetData>
  <mergeCells count="6">
    <mergeCell ref="B35:E35"/>
    <mergeCell ref="G21:H21"/>
    <mergeCell ref="B5:C5"/>
    <mergeCell ref="B16:C16"/>
    <mergeCell ref="B21:C21"/>
    <mergeCell ref="B33:E3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EBD04-97DF-490C-9E8D-0B870E4100CB}">
  <sheetPr codeName="Planilha26">
    <tabColor rgb="FF0070C0"/>
    <pageSetUpPr fitToPage="1"/>
  </sheetPr>
  <dimension ref="A1:L20"/>
  <sheetViews>
    <sheetView showGridLines="0" view="pageBreakPreview" topLeftCell="B1" zoomScale="136" zoomScaleNormal="100" zoomScaleSheetLayoutView="136" workbookViewId="0">
      <selection activeCell="H16" sqref="H16"/>
    </sheetView>
  </sheetViews>
  <sheetFormatPr defaultColWidth="9.26953125" defaultRowHeight="14.5" x14ac:dyDescent="0.35"/>
  <cols>
    <col min="1" max="2" width="11.54296875" customWidth="1"/>
    <col min="3" max="3" width="45.54296875" customWidth="1"/>
    <col min="4" max="4" width="16.7265625" customWidth="1"/>
    <col min="7" max="7" width="17.453125" bestFit="1" customWidth="1"/>
    <col min="8" max="8" width="18" bestFit="1" customWidth="1"/>
    <col min="9" max="9" width="29.26953125" customWidth="1"/>
    <col min="10" max="10" width="9.26953125" customWidth="1"/>
    <col min="11" max="11" width="12.453125" customWidth="1"/>
    <col min="12" max="13" width="9.26953125" customWidth="1"/>
  </cols>
  <sheetData>
    <row r="1" spans="1:12" x14ac:dyDescent="0.35">
      <c r="A1" s="212" t="s">
        <v>287</v>
      </c>
      <c r="B1" s="212"/>
      <c r="C1" s="212"/>
      <c r="D1" s="212"/>
      <c r="E1" s="212"/>
      <c r="F1" s="212"/>
      <c r="G1" s="212"/>
      <c r="H1" s="212"/>
      <c r="K1">
        <v>36</v>
      </c>
    </row>
    <row r="2" spans="1:12" x14ac:dyDescent="0.35">
      <c r="A2" s="212" t="s">
        <v>288</v>
      </c>
      <c r="B2" s="212"/>
      <c r="C2" s="212"/>
      <c r="D2" s="212"/>
      <c r="E2" s="212"/>
      <c r="F2" s="212"/>
      <c r="G2" s="212"/>
      <c r="H2" s="212"/>
    </row>
    <row r="3" spans="1:12" ht="23.15" customHeight="1" x14ac:dyDescent="0.35">
      <c r="A3" s="32" t="s">
        <v>289</v>
      </c>
      <c r="B3" s="215" t="s">
        <v>335</v>
      </c>
      <c r="C3" s="215"/>
      <c r="D3" s="215"/>
      <c r="E3" s="215"/>
      <c r="F3" s="215"/>
      <c r="G3" s="215"/>
      <c r="H3" s="215"/>
    </row>
    <row r="4" spans="1:12" x14ac:dyDescent="0.35">
      <c r="A4" s="216" t="s">
        <v>291</v>
      </c>
      <c r="B4" s="217" t="s">
        <v>292</v>
      </c>
      <c r="C4" s="217" t="s">
        <v>293</v>
      </c>
      <c r="D4" s="217" t="s">
        <v>294</v>
      </c>
      <c r="E4" s="217" t="s">
        <v>295</v>
      </c>
      <c r="F4" s="217"/>
      <c r="G4" s="217" t="s">
        <v>313</v>
      </c>
      <c r="H4" s="218"/>
    </row>
    <row r="5" spans="1:12" x14ac:dyDescent="0.35">
      <c r="A5" s="216"/>
      <c r="B5" s="217"/>
      <c r="C5" s="217"/>
      <c r="D5" s="217"/>
      <c r="E5" s="182" t="s">
        <v>297</v>
      </c>
      <c r="F5" s="182" t="s">
        <v>298</v>
      </c>
      <c r="G5" s="182" t="s">
        <v>299</v>
      </c>
      <c r="H5" s="183" t="s">
        <v>298</v>
      </c>
    </row>
    <row r="6" spans="1:12" ht="23.15" customHeight="1" x14ac:dyDescent="0.35">
      <c r="A6" s="53">
        <v>1</v>
      </c>
      <c r="B6" s="54"/>
      <c r="C6" s="219" t="s">
        <v>300</v>
      </c>
      <c r="D6" s="220"/>
      <c r="E6" s="220"/>
      <c r="F6" s="220"/>
      <c r="G6" s="220"/>
      <c r="H6" s="220"/>
      <c r="I6" s="9"/>
      <c r="J6" s="9"/>
    </row>
    <row r="7" spans="1:12" ht="23.15" customHeight="1" x14ac:dyDescent="0.35">
      <c r="A7" s="33" t="s">
        <v>334</v>
      </c>
      <c r="B7" s="34"/>
      <c r="C7" s="221" t="s">
        <v>302</v>
      </c>
      <c r="D7" s="222"/>
      <c r="E7" s="222"/>
      <c r="F7" s="222"/>
      <c r="G7" s="222"/>
      <c r="H7" s="222"/>
    </row>
    <row r="8" spans="1:12" ht="23.15" customHeight="1" x14ac:dyDescent="0.35">
      <c r="A8" s="33"/>
      <c r="B8" s="36" t="s">
        <v>124</v>
      </c>
      <c r="C8" s="37" t="s">
        <v>236</v>
      </c>
      <c r="D8" s="36" t="s">
        <v>303</v>
      </c>
      <c r="E8" s="38">
        <v>0.05</v>
      </c>
      <c r="F8" s="38">
        <f>TRUNC(E8*$K$1,2)</f>
        <v>1.8</v>
      </c>
      <c r="G8" s="39">
        <f>VLOOKUP(B8,'Tabela DNIT'!B:D,3,0)</f>
        <v>30214.05</v>
      </c>
      <c r="H8" s="40">
        <f>TRUNC(F8*G8,2)</f>
        <v>54385.29</v>
      </c>
      <c r="I8" s="39" t="str">
        <f>IFERROR(VLOOKUP(B8,'Tabela DNIT'!B:D,2,0),0)</f>
        <v>Engenheiro coordenador</v>
      </c>
      <c r="J8" t="str">
        <f>IF(I8=C8,"correto","erro")</f>
        <v>erro</v>
      </c>
      <c r="K8" s="39">
        <f>VLOOKUP(I8,'Tabela DNIT'!C:D,2,0)</f>
        <v>30214.05</v>
      </c>
      <c r="L8" t="str">
        <f>IF(K8=G8,"correto","erro")</f>
        <v>correto</v>
      </c>
    </row>
    <row r="9" spans="1:12" ht="23.15" customHeight="1" x14ac:dyDescent="0.35">
      <c r="A9" s="35"/>
      <c r="B9" s="36" t="s">
        <v>136</v>
      </c>
      <c r="C9" s="37" t="s">
        <v>304</v>
      </c>
      <c r="D9" s="36" t="s">
        <v>303</v>
      </c>
      <c r="E9" s="38">
        <v>0.5</v>
      </c>
      <c r="F9" s="38">
        <f>TRUNC(E9*$K$1,2)</f>
        <v>18</v>
      </c>
      <c r="G9" s="39">
        <f>VLOOKUP(B9,'Tabela DNIT'!B:D,3,0)</f>
        <v>25558.38</v>
      </c>
      <c r="H9" s="40">
        <f t="shared" ref="H9:H10" si="0">TRUNC(F9*G9,2)</f>
        <v>460050.84</v>
      </c>
      <c r="I9" s="39" t="str">
        <f>IFERROR(VLOOKUP(B9,'Tabela DNIT'!B:D,2,0),0)</f>
        <v>Engenheiro de projetos sênior</v>
      </c>
      <c r="J9" t="str">
        <f t="shared" ref="J9:J20" si="1">IF(I9=C9,"correto","erro")</f>
        <v>correto</v>
      </c>
    </row>
    <row r="10" spans="1:12" ht="23.15" customHeight="1" x14ac:dyDescent="0.35">
      <c r="A10" s="35"/>
      <c r="B10" s="36" t="s">
        <v>134</v>
      </c>
      <c r="C10" s="37" t="s">
        <v>243</v>
      </c>
      <c r="D10" s="36" t="s">
        <v>303</v>
      </c>
      <c r="E10" s="38">
        <v>2</v>
      </c>
      <c r="F10" s="38">
        <f>TRUNC(E10*$K$1,2)</f>
        <v>72</v>
      </c>
      <c r="G10" s="39">
        <f>VLOOKUP(B10,'Tabela DNIT'!B:D,3,0)</f>
        <v>19539.919999999998</v>
      </c>
      <c r="H10" s="40">
        <f t="shared" si="0"/>
        <v>1406874.24</v>
      </c>
      <c r="I10" s="39" t="str">
        <f>IFERROR(VLOOKUP(B10,'Tabela DNIT'!B:D,2,0),0)</f>
        <v>Engenheiro de projetos pleno</v>
      </c>
      <c r="J10" t="str">
        <f t="shared" si="1"/>
        <v>correto</v>
      </c>
    </row>
    <row r="11" spans="1:12" ht="23.15" customHeight="1" x14ac:dyDescent="0.35">
      <c r="A11" s="211" t="s">
        <v>308</v>
      </c>
      <c r="B11" s="211"/>
      <c r="C11" s="211"/>
      <c r="D11" s="211"/>
      <c r="E11" s="211"/>
      <c r="F11" s="211"/>
      <c r="G11" s="213"/>
      <c r="H11" s="41">
        <f>SUM(H7:H10)</f>
        <v>1921310.37</v>
      </c>
      <c r="I11" s="39">
        <f>IFERROR(VLOOKUP(B11,'Tabela DNIT'!B:D,2,0),0)</f>
        <v>0</v>
      </c>
      <c r="J11" t="str">
        <f t="shared" si="1"/>
        <v>correto</v>
      </c>
    </row>
    <row r="12" spans="1:12" ht="5.15" customHeight="1" x14ac:dyDescent="0.35">
      <c r="A12" s="46"/>
      <c r="B12" s="46"/>
      <c r="C12" s="46"/>
      <c r="D12" s="46"/>
      <c r="E12" s="46"/>
      <c r="F12" s="46"/>
      <c r="G12" s="46"/>
      <c r="H12" s="46"/>
      <c r="I12" s="39">
        <f>IFERROR(VLOOKUP(B12,'Tabela DNIT'!B:D,2,0),0)</f>
        <v>0</v>
      </c>
      <c r="J12" t="str">
        <f t="shared" si="1"/>
        <v>correto</v>
      </c>
    </row>
    <row r="13" spans="1:12" ht="23.15" customHeight="1" x14ac:dyDescent="0.35">
      <c r="A13" s="211" t="s">
        <v>309</v>
      </c>
      <c r="B13" s="211"/>
      <c r="C13" s="211"/>
      <c r="D13" s="211"/>
      <c r="E13" s="211"/>
      <c r="F13" s="211"/>
      <c r="G13" s="48">
        <f>'BDI FIOL e FICO'!$E$31</f>
        <v>0.30740000000000001</v>
      </c>
      <c r="H13" s="41">
        <f>H11*G13</f>
        <v>590610.80773800006</v>
      </c>
      <c r="I13" s="39">
        <f>IFERROR(VLOOKUP(B13,'Tabela DNIT'!B:D,2,0),0)</f>
        <v>0</v>
      </c>
      <c r="J13" t="str">
        <f t="shared" si="1"/>
        <v>correto</v>
      </c>
    </row>
    <row r="14" spans="1:12" ht="5.15" customHeight="1" x14ac:dyDescent="0.35">
      <c r="A14" s="46"/>
      <c r="B14" s="46"/>
      <c r="C14" s="46"/>
      <c r="D14" s="46"/>
      <c r="E14" s="46"/>
      <c r="F14" s="46"/>
      <c r="G14" s="46"/>
      <c r="H14" s="46"/>
      <c r="I14" s="39">
        <f>IFERROR(VLOOKUP(B14,'Tabela DNIT'!B:D,2,0),0)</f>
        <v>0</v>
      </c>
      <c r="J14" t="str">
        <f t="shared" si="1"/>
        <v>correto</v>
      </c>
    </row>
    <row r="15" spans="1:12" ht="23.15" customHeight="1" x14ac:dyDescent="0.35">
      <c r="A15" s="211" t="s">
        <v>310</v>
      </c>
      <c r="B15" s="211"/>
      <c r="C15" s="211"/>
      <c r="D15" s="211"/>
      <c r="E15" s="211"/>
      <c r="F15" s="211"/>
      <c r="G15" s="213"/>
      <c r="H15" s="197">
        <f>H16*K1</f>
        <v>2511920.88</v>
      </c>
      <c r="I15" s="39">
        <f>IFERROR(VLOOKUP(B15,'Tabela DNIT'!B:D,2,0),0)</f>
        <v>0</v>
      </c>
      <c r="J15" t="str">
        <f t="shared" si="1"/>
        <v>correto</v>
      </c>
    </row>
    <row r="16" spans="1:12" ht="23.15" customHeight="1" x14ac:dyDescent="0.35">
      <c r="A16" s="6"/>
      <c r="B16" s="7"/>
      <c r="C16" s="5"/>
      <c r="D16" s="8"/>
      <c r="E16" s="7"/>
      <c r="F16" s="7"/>
      <c r="G16" s="142" t="s">
        <v>315</v>
      </c>
      <c r="H16" s="193">
        <f>TRUNC((H13+H11)/K1,2)</f>
        <v>69775.58</v>
      </c>
      <c r="I16" s="39">
        <f>IFERROR(VLOOKUP(B16,'Tabela DNIT'!B:D,2,0),0)</f>
        <v>0</v>
      </c>
      <c r="J16" t="str">
        <f t="shared" si="1"/>
        <v>correto</v>
      </c>
    </row>
    <row r="17" spans="9:10" ht="23.15" customHeight="1" x14ac:dyDescent="0.35">
      <c r="I17" s="39">
        <f>IFERROR(VLOOKUP(B17,'Tabela DNIT'!B:D,2,0),0)</f>
        <v>0</v>
      </c>
      <c r="J17" t="str">
        <f t="shared" si="1"/>
        <v>correto</v>
      </c>
    </row>
    <row r="18" spans="9:10" x14ac:dyDescent="0.35">
      <c r="I18" s="39">
        <f>IFERROR(VLOOKUP(B18,'Tabela DNIT'!B:D,2,0),0)</f>
        <v>0</v>
      </c>
      <c r="J18" t="str">
        <f t="shared" si="1"/>
        <v>correto</v>
      </c>
    </row>
    <row r="19" spans="9:10" x14ac:dyDescent="0.35">
      <c r="I19" s="39">
        <f>IFERROR(VLOOKUP(B19,'Tabela DNIT'!B:D,2,0),0)</f>
        <v>0</v>
      </c>
      <c r="J19" t="str">
        <f t="shared" si="1"/>
        <v>correto</v>
      </c>
    </row>
    <row r="20" spans="9:10" x14ac:dyDescent="0.35">
      <c r="I20" s="39">
        <f>IFERROR(VLOOKUP(B20,'Tabela DNIT'!B:D,2,0),0)</f>
        <v>0</v>
      </c>
      <c r="J20" t="str">
        <f t="shared" si="1"/>
        <v>correto</v>
      </c>
    </row>
  </sheetData>
  <mergeCells count="14">
    <mergeCell ref="A15:G15"/>
    <mergeCell ref="A1:H1"/>
    <mergeCell ref="A2:H2"/>
    <mergeCell ref="B3:H3"/>
    <mergeCell ref="A4:A5"/>
    <mergeCell ref="B4:B5"/>
    <mergeCell ref="C4:C5"/>
    <mergeCell ref="D4:D5"/>
    <mergeCell ref="E4:F4"/>
    <mergeCell ref="G4:H4"/>
    <mergeCell ref="C6:H6"/>
    <mergeCell ref="C7:H7"/>
    <mergeCell ref="A11:G11"/>
    <mergeCell ref="A13:F13"/>
  </mergeCells>
  <pageMargins left="0.511811024" right="0.511811024" top="0.78740157499999996" bottom="0.78740157499999996" header="0.31496062000000002" footer="0.31496062000000002"/>
  <pageSetup paperSize="9" scale="66" orientation="portrait" r:id="rId1"/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6B49C-5827-45C5-A4B5-3A4C8FC3A2AB}">
  <sheetPr codeName="Planilha14">
    <tabColor rgb="FFFF0000"/>
    <pageSetUpPr fitToPage="1"/>
  </sheetPr>
  <dimension ref="A1:L81"/>
  <sheetViews>
    <sheetView showGridLines="0" view="pageBreakPreview" topLeftCell="A57" zoomScale="136" zoomScaleNormal="85" zoomScaleSheetLayoutView="136" workbookViewId="0">
      <selection activeCell="G40" sqref="G40"/>
    </sheetView>
  </sheetViews>
  <sheetFormatPr defaultColWidth="9.26953125" defaultRowHeight="14.5" x14ac:dyDescent="0.35"/>
  <cols>
    <col min="1" max="2" width="11.54296875" customWidth="1"/>
    <col min="3" max="3" width="45.54296875" customWidth="1"/>
    <col min="4" max="4" width="16.7265625" customWidth="1"/>
    <col min="7" max="7" width="17.453125" bestFit="1" customWidth="1"/>
    <col min="8" max="8" width="18" bestFit="1" customWidth="1"/>
    <col min="9" max="9" width="29.26953125" customWidth="1"/>
    <col min="10" max="10" width="9.26953125" customWidth="1"/>
    <col min="11" max="11" width="5" customWidth="1"/>
    <col min="12" max="13" width="9.26953125" customWidth="1"/>
  </cols>
  <sheetData>
    <row r="1" spans="1:12" x14ac:dyDescent="0.35">
      <c r="A1" s="212" t="s">
        <v>287</v>
      </c>
      <c r="B1" s="212"/>
      <c r="C1" s="212"/>
      <c r="D1" s="212"/>
      <c r="E1" s="212"/>
      <c r="F1" s="212"/>
      <c r="G1" s="212"/>
      <c r="H1" s="212"/>
    </row>
    <row r="2" spans="1:12" x14ac:dyDescent="0.35">
      <c r="A2" s="212" t="s">
        <v>288</v>
      </c>
      <c r="B2" s="212"/>
      <c r="C2" s="212"/>
      <c r="D2" s="212"/>
      <c r="E2" s="212"/>
      <c r="F2" s="212"/>
      <c r="G2" s="212"/>
      <c r="H2" s="212"/>
    </row>
    <row r="3" spans="1:12" ht="23.15" customHeight="1" x14ac:dyDescent="0.35">
      <c r="A3" s="32" t="s">
        <v>289</v>
      </c>
      <c r="B3" s="215" t="s">
        <v>336</v>
      </c>
      <c r="C3" s="215"/>
      <c r="D3" s="215"/>
      <c r="E3" s="215"/>
      <c r="F3" s="215"/>
      <c r="G3" s="215"/>
      <c r="H3" s="215"/>
      <c r="K3" s="155">
        <v>8</v>
      </c>
    </row>
    <row r="4" spans="1:12" s="3" customFormat="1" ht="5.15" customHeight="1" x14ac:dyDescent="0.35">
      <c r="A4" s="56"/>
      <c r="B4" s="57"/>
      <c r="C4" s="57"/>
      <c r="D4" s="57"/>
      <c r="E4" s="57"/>
      <c r="F4" s="57"/>
      <c r="G4" s="57"/>
    </row>
    <row r="5" spans="1:12" ht="23.15" customHeight="1" x14ac:dyDescent="0.35">
      <c r="A5" s="42" t="s">
        <v>337</v>
      </c>
      <c r="B5" s="58" t="s">
        <v>338</v>
      </c>
      <c r="C5" s="42"/>
      <c r="D5" s="42"/>
      <c r="E5" s="42"/>
      <c r="F5" s="42"/>
      <c r="G5" s="42"/>
      <c r="H5" s="42"/>
    </row>
    <row r="6" spans="1:12" x14ac:dyDescent="0.35">
      <c r="A6" s="216" t="s">
        <v>291</v>
      </c>
      <c r="B6" s="217" t="s">
        <v>292</v>
      </c>
      <c r="C6" s="217" t="s">
        <v>293</v>
      </c>
      <c r="D6" s="217" t="s">
        <v>294</v>
      </c>
      <c r="E6" s="217" t="s">
        <v>295</v>
      </c>
      <c r="F6" s="217"/>
      <c r="G6" s="217" t="s">
        <v>313</v>
      </c>
      <c r="H6" s="218"/>
    </row>
    <row r="7" spans="1:12" x14ac:dyDescent="0.35">
      <c r="A7" s="216"/>
      <c r="B7" s="217"/>
      <c r="C7" s="217"/>
      <c r="D7" s="217"/>
      <c r="E7" s="182" t="s">
        <v>297</v>
      </c>
      <c r="F7" s="182" t="s">
        <v>298</v>
      </c>
      <c r="G7" s="182" t="s">
        <v>299</v>
      </c>
      <c r="H7" s="183" t="s">
        <v>298</v>
      </c>
    </row>
    <row r="8" spans="1:12" ht="23.15" customHeight="1" x14ac:dyDescent="0.35">
      <c r="A8" s="53">
        <v>1</v>
      </c>
      <c r="B8" s="54"/>
      <c r="C8" s="219" t="s">
        <v>300</v>
      </c>
      <c r="D8" s="220"/>
      <c r="E8" s="220"/>
      <c r="F8" s="220"/>
      <c r="G8" s="220"/>
      <c r="H8" s="220"/>
      <c r="I8" s="39">
        <f>IFERROR(VLOOKUP(B8,'Tabela DNIT'!B:D,2,0),0)</f>
        <v>0</v>
      </c>
      <c r="J8" t="str">
        <f>IF(I8=C7,"correto","erro")</f>
        <v>correto</v>
      </c>
      <c r="K8" s="39" t="e">
        <f>VLOOKUP(I8,'Tabela DNIT'!C:D,2,0)</f>
        <v>#N/A</v>
      </c>
      <c r="L8" t="e">
        <f>IF(K8=G8,"correto","erro")</f>
        <v>#N/A</v>
      </c>
    </row>
    <row r="9" spans="1:12" ht="23.15" customHeight="1" x14ac:dyDescent="0.35">
      <c r="A9" s="33" t="s">
        <v>301</v>
      </c>
      <c r="B9" s="34"/>
      <c r="C9" s="221" t="s">
        <v>302</v>
      </c>
      <c r="D9" s="222"/>
      <c r="E9" s="222"/>
      <c r="F9" s="222"/>
      <c r="G9" s="222"/>
      <c r="H9" s="222"/>
      <c r="I9" s="39">
        <f>IFERROR(VLOOKUP(B9,'Tabela DNIT'!B:D,2,0),0)</f>
        <v>0</v>
      </c>
      <c r="J9" t="str">
        <f t="shared" ref="J9" si="0">IF(I9=C8,"correto","erro")</f>
        <v>erro</v>
      </c>
    </row>
    <row r="10" spans="1:12" ht="23.15" customHeight="1" x14ac:dyDescent="0.35">
      <c r="A10" s="35"/>
      <c r="B10" s="36" t="s">
        <v>136</v>
      </c>
      <c r="C10" s="37" t="s">
        <v>304</v>
      </c>
      <c r="D10" s="36" t="s">
        <v>303</v>
      </c>
      <c r="E10" s="38">
        <v>1</v>
      </c>
      <c r="F10" s="38">
        <f>TRUNC(E10*K3,2)</f>
        <v>8</v>
      </c>
      <c r="G10" s="39">
        <f>VLOOKUP(B10,'Tabela DNIT'!B:D,3,0)</f>
        <v>25558.38</v>
      </c>
      <c r="H10" s="40">
        <f t="shared" ref="H10:H11" si="1">TRUNC(F10*G10,2)</f>
        <v>204467.04</v>
      </c>
      <c r="I10" s="39" t="str">
        <f>IFERROR(VLOOKUP(B10,'Tabela DNIT'!B:D,2,0),0)</f>
        <v>Engenheiro de projetos sênior</v>
      </c>
      <c r="J10" t="str">
        <f>IF(I10=C10,"correto","erro")</f>
        <v>correto</v>
      </c>
    </row>
    <row r="11" spans="1:12" ht="23.15" customHeight="1" x14ac:dyDescent="0.35">
      <c r="A11" s="35"/>
      <c r="B11" s="36" t="s">
        <v>134</v>
      </c>
      <c r="C11" s="37" t="s">
        <v>243</v>
      </c>
      <c r="D11" s="36" t="s">
        <v>303</v>
      </c>
      <c r="E11" s="38">
        <v>0.5</v>
      </c>
      <c r="F11" s="38">
        <f>TRUNC(E11*K3,2)</f>
        <v>4</v>
      </c>
      <c r="G11" s="39">
        <f>VLOOKUP(B11,'Tabela DNIT'!B:D,3,0)</f>
        <v>19539.919999999998</v>
      </c>
      <c r="H11" s="40">
        <f t="shared" si="1"/>
        <v>78159.679999999993</v>
      </c>
      <c r="I11" s="39" t="str">
        <f>IFERROR(VLOOKUP(B11,'Tabela DNIT'!B:D,2,0),0)</f>
        <v>Engenheiro de projetos pleno</v>
      </c>
      <c r="J11" t="str">
        <f t="shared" ref="J11:J74" si="2">IF(I11=C11,"correto","erro")</f>
        <v>correto</v>
      </c>
    </row>
    <row r="12" spans="1:12" ht="15" customHeight="1" x14ac:dyDescent="0.35">
      <c r="A12" s="211" t="s">
        <v>308</v>
      </c>
      <c r="B12" s="211"/>
      <c r="C12" s="211"/>
      <c r="D12" s="211"/>
      <c r="E12" s="211"/>
      <c r="F12" s="211"/>
      <c r="G12" s="213"/>
      <c r="H12" s="41">
        <f>SUM(H9:H11)</f>
        <v>282626.71999999997</v>
      </c>
      <c r="I12" s="39">
        <f>IFERROR(VLOOKUP(B12,'Tabela DNIT'!B:D,2,0),0)</f>
        <v>0</v>
      </c>
      <c r="J12" t="str">
        <f t="shared" si="2"/>
        <v>correto</v>
      </c>
    </row>
    <row r="13" spans="1:12" ht="5.15" customHeight="1" x14ac:dyDescent="0.35">
      <c r="A13" s="46"/>
      <c r="B13" s="46"/>
      <c r="C13" s="46"/>
      <c r="D13" s="46"/>
      <c r="E13" s="46"/>
      <c r="F13" s="46"/>
      <c r="G13" s="46"/>
      <c r="H13" s="46"/>
      <c r="I13" s="39">
        <f>IFERROR(VLOOKUP(B13,'Tabela DNIT'!B:D,2,0),0)</f>
        <v>0</v>
      </c>
      <c r="J13" t="str">
        <f t="shared" si="2"/>
        <v>correto</v>
      </c>
    </row>
    <row r="14" spans="1:12" ht="15" customHeight="1" x14ac:dyDescent="0.35">
      <c r="A14" s="211" t="s">
        <v>309</v>
      </c>
      <c r="B14" s="211"/>
      <c r="C14" s="211"/>
      <c r="D14" s="211"/>
      <c r="E14" s="211"/>
      <c r="F14" s="211"/>
      <c r="G14" s="48">
        <f>'BDI FIOL e FICO'!$E$31</f>
        <v>0.30740000000000001</v>
      </c>
      <c r="H14" s="41">
        <f>H12*G14</f>
        <v>86879.453727999993</v>
      </c>
      <c r="I14" s="39">
        <f>IFERROR(VLOOKUP(B14,'Tabela DNIT'!B:D,2,0),0)</f>
        <v>0</v>
      </c>
      <c r="J14" t="str">
        <f t="shared" si="2"/>
        <v>correto</v>
      </c>
    </row>
    <row r="15" spans="1:12" ht="5.15" customHeight="1" x14ac:dyDescent="0.35">
      <c r="A15" s="46"/>
      <c r="B15" s="46"/>
      <c r="C15" s="46"/>
      <c r="D15" s="46"/>
      <c r="E15" s="46"/>
      <c r="F15" s="46"/>
      <c r="G15" s="46"/>
      <c r="H15" s="46"/>
      <c r="I15" s="39">
        <f>IFERROR(VLOOKUP(B15,'Tabela DNIT'!B:D,2,0),0)</f>
        <v>0</v>
      </c>
      <c r="J15" t="str">
        <f t="shared" si="2"/>
        <v>correto</v>
      </c>
    </row>
    <row r="16" spans="1:12" ht="15" customHeight="1" x14ac:dyDescent="0.35">
      <c r="A16" s="211" t="s">
        <v>310</v>
      </c>
      <c r="B16" s="211"/>
      <c r="C16" s="211"/>
      <c r="D16" s="211"/>
      <c r="E16" s="211"/>
      <c r="F16" s="211"/>
      <c r="G16" s="213"/>
      <c r="H16" s="41">
        <f>H14+H12</f>
        <v>369506.17372799997</v>
      </c>
      <c r="I16" s="39">
        <f>IFERROR(VLOOKUP(B16,'Tabela DNIT'!B:D,2,0),0)</f>
        <v>0</v>
      </c>
      <c r="J16" t="str">
        <f t="shared" si="2"/>
        <v>correto</v>
      </c>
    </row>
    <row r="17" spans="1:11" x14ac:dyDescent="0.35">
      <c r="A17" s="6"/>
      <c r="B17" s="7"/>
      <c r="C17" s="5"/>
      <c r="D17" s="8"/>
      <c r="E17" s="7"/>
      <c r="F17" s="7"/>
      <c r="G17" s="7"/>
      <c r="I17" s="39">
        <f>IFERROR(VLOOKUP(B17,'Tabela DNIT'!B:D,2,0),0)</f>
        <v>0</v>
      </c>
      <c r="J17" t="str">
        <f t="shared" si="2"/>
        <v>correto</v>
      </c>
      <c r="K17" s="7">
        <v>36</v>
      </c>
    </row>
    <row r="18" spans="1:11" ht="23.15" customHeight="1" x14ac:dyDescent="0.35">
      <c r="A18" s="42" t="s">
        <v>339</v>
      </c>
      <c r="B18" s="58" t="s">
        <v>340</v>
      </c>
      <c r="C18" s="42"/>
      <c r="D18" s="42"/>
      <c r="E18" s="42"/>
      <c r="F18" s="42"/>
      <c r="G18" s="42"/>
      <c r="H18" s="42"/>
      <c r="I18" s="39">
        <f>IFERROR(VLOOKUP(B18,'Tabela DNIT'!B:D,2,0),0)</f>
        <v>0</v>
      </c>
      <c r="J18" t="str">
        <f t="shared" si="2"/>
        <v>correto</v>
      </c>
    </row>
    <row r="19" spans="1:11" x14ac:dyDescent="0.35">
      <c r="A19" s="216" t="s">
        <v>291</v>
      </c>
      <c r="B19" s="217" t="s">
        <v>292</v>
      </c>
      <c r="C19" s="217" t="s">
        <v>293</v>
      </c>
      <c r="D19" s="217" t="s">
        <v>294</v>
      </c>
      <c r="E19" s="217" t="s">
        <v>295</v>
      </c>
      <c r="F19" s="217"/>
      <c r="G19" s="217" t="s">
        <v>313</v>
      </c>
      <c r="H19" s="218"/>
      <c r="I19" s="39" t="str">
        <f>IFERROR(VLOOKUP(B19,'Tabela DNIT'!B:D,2,0),0)</f>
        <v>Tipo</v>
      </c>
      <c r="J19" t="str">
        <f t="shared" si="2"/>
        <v>erro</v>
      </c>
    </row>
    <row r="20" spans="1:11" x14ac:dyDescent="0.35">
      <c r="A20" s="216"/>
      <c r="B20" s="217"/>
      <c r="C20" s="217"/>
      <c r="D20" s="217"/>
      <c r="E20" s="182" t="s">
        <v>297</v>
      </c>
      <c r="F20" s="182" t="s">
        <v>298</v>
      </c>
      <c r="G20" s="182" t="s">
        <v>299</v>
      </c>
      <c r="H20" s="183" t="s">
        <v>298</v>
      </c>
      <c r="I20" s="39">
        <f>IFERROR(VLOOKUP(B20,'Tabela DNIT'!B:D,2,0),0)</f>
        <v>0</v>
      </c>
      <c r="J20" t="str">
        <f t="shared" si="2"/>
        <v>correto</v>
      </c>
    </row>
    <row r="21" spans="1:11" ht="23.15" customHeight="1" x14ac:dyDescent="0.35">
      <c r="A21" s="53">
        <v>1</v>
      </c>
      <c r="B21" s="54"/>
      <c r="C21" s="219" t="s">
        <v>300</v>
      </c>
      <c r="D21" s="220"/>
      <c r="E21" s="220"/>
      <c r="F21" s="220"/>
      <c r="G21" s="220"/>
      <c r="H21" s="220"/>
      <c r="I21" s="39">
        <f>IFERROR(VLOOKUP(B21,'Tabela DNIT'!B:D,2,0),0)</f>
        <v>0</v>
      </c>
      <c r="J21" t="str">
        <f t="shared" si="2"/>
        <v>erro</v>
      </c>
    </row>
    <row r="22" spans="1:11" ht="23.15" customHeight="1" x14ac:dyDescent="0.35">
      <c r="A22" s="33" t="s">
        <v>301</v>
      </c>
      <c r="B22" s="34"/>
      <c r="C22" s="221" t="s">
        <v>302</v>
      </c>
      <c r="D22" s="222"/>
      <c r="E22" s="222"/>
      <c r="F22" s="222"/>
      <c r="G22" s="222"/>
      <c r="H22" s="222"/>
      <c r="I22" s="39">
        <f>IFERROR(VLOOKUP(B22,'Tabela DNIT'!B:D,2,0),0)</f>
        <v>0</v>
      </c>
      <c r="J22" t="str">
        <f t="shared" si="2"/>
        <v>erro</v>
      </c>
    </row>
    <row r="23" spans="1:11" ht="23.15" customHeight="1" x14ac:dyDescent="0.35">
      <c r="A23" s="35"/>
      <c r="B23" s="36" t="s">
        <v>52</v>
      </c>
      <c r="C23" s="37" t="s">
        <v>239</v>
      </c>
      <c r="D23" s="36" t="s">
        <v>303</v>
      </c>
      <c r="E23" s="38">
        <v>1</v>
      </c>
      <c r="F23" s="38">
        <f>TRUNC(E23*K17,2)</f>
        <v>36</v>
      </c>
      <c r="G23" s="39">
        <f>VLOOKUP(B23,'Tabela DNIT'!B:D,3,0)</f>
        <v>18725.52</v>
      </c>
      <c r="H23" s="40">
        <f t="shared" ref="H23:H24" si="3">TRUNC(F23*G23,2)</f>
        <v>674118.72</v>
      </c>
      <c r="I23" s="39" t="str">
        <f>IFERROR(VLOOKUP(B23,'Tabela DNIT'!B:D,2,0),0)</f>
        <v>Advogado sênior</v>
      </c>
      <c r="J23" t="str">
        <f t="shared" si="2"/>
        <v>correto</v>
      </c>
    </row>
    <row r="24" spans="1:11" ht="23.15" customHeight="1" x14ac:dyDescent="0.35">
      <c r="A24" s="35"/>
      <c r="B24" s="36" t="s">
        <v>134</v>
      </c>
      <c r="C24" s="37" t="s">
        <v>243</v>
      </c>
      <c r="D24" s="36" t="s">
        <v>303</v>
      </c>
      <c r="E24" s="38">
        <v>0.5</v>
      </c>
      <c r="F24" s="38">
        <f>TRUNC(E24*K17,2)</f>
        <v>18</v>
      </c>
      <c r="G24" s="39">
        <f>VLOOKUP(B24,'Tabela DNIT'!B:D,3,0)</f>
        <v>19539.919999999998</v>
      </c>
      <c r="H24" s="40">
        <f t="shared" si="3"/>
        <v>351718.56</v>
      </c>
      <c r="I24" s="39" t="str">
        <f>IFERROR(VLOOKUP(B24,'Tabela DNIT'!B:D,2,0),0)</f>
        <v>Engenheiro de projetos pleno</v>
      </c>
      <c r="J24" t="str">
        <f t="shared" si="2"/>
        <v>correto</v>
      </c>
    </row>
    <row r="25" spans="1:11" ht="15" customHeight="1" x14ac:dyDescent="0.35">
      <c r="A25" s="211" t="s">
        <v>308</v>
      </c>
      <c r="B25" s="211"/>
      <c r="C25" s="211"/>
      <c r="D25" s="211"/>
      <c r="E25" s="211"/>
      <c r="F25" s="211"/>
      <c r="G25" s="213"/>
      <c r="H25" s="41">
        <f>SUM(H22:H24)</f>
        <v>1025837.28</v>
      </c>
      <c r="I25" s="39">
        <f>IFERROR(VLOOKUP(B25,'Tabela DNIT'!B:D,2,0),0)</f>
        <v>0</v>
      </c>
      <c r="J25" t="str">
        <f t="shared" si="2"/>
        <v>correto</v>
      </c>
    </row>
    <row r="26" spans="1:11" ht="5.15" customHeight="1" x14ac:dyDescent="0.35">
      <c r="A26" s="46"/>
      <c r="B26" s="46"/>
      <c r="C26" s="46"/>
      <c r="D26" s="46"/>
      <c r="E26" s="46"/>
      <c r="F26" s="46"/>
      <c r="G26" s="46"/>
      <c r="H26" s="46"/>
      <c r="I26" s="39">
        <f>IFERROR(VLOOKUP(B26,'Tabela DNIT'!B:D,2,0),0)</f>
        <v>0</v>
      </c>
      <c r="J26" t="str">
        <f t="shared" si="2"/>
        <v>correto</v>
      </c>
    </row>
    <row r="27" spans="1:11" ht="15" customHeight="1" x14ac:dyDescent="0.35">
      <c r="A27" s="211" t="s">
        <v>309</v>
      </c>
      <c r="B27" s="211"/>
      <c r="C27" s="211"/>
      <c r="D27" s="211"/>
      <c r="E27" s="211"/>
      <c r="F27" s="211"/>
      <c r="G27" s="48">
        <f>'BDI FNS'!E31</f>
        <v>0.44069999999999998</v>
      </c>
      <c r="H27" s="41">
        <f>H25*G27</f>
        <v>452086.48929599999</v>
      </c>
      <c r="I27" s="39">
        <f>IFERROR(VLOOKUP(B27,'Tabela DNIT'!B:D,2,0),0)</f>
        <v>0</v>
      </c>
      <c r="J27" t="str">
        <f t="shared" si="2"/>
        <v>correto</v>
      </c>
    </row>
    <row r="28" spans="1:11" ht="5.15" customHeight="1" x14ac:dyDescent="0.35">
      <c r="A28" s="46"/>
      <c r="B28" s="46"/>
      <c r="C28" s="46"/>
      <c r="D28" s="46"/>
      <c r="E28" s="46"/>
      <c r="F28" s="46"/>
      <c r="G28" s="46"/>
      <c r="H28" s="46"/>
      <c r="I28" s="39">
        <f>IFERROR(VLOOKUP(B28,'Tabela DNIT'!B:D,2,0),0)</f>
        <v>0</v>
      </c>
      <c r="J28" t="str">
        <f t="shared" si="2"/>
        <v>correto</v>
      </c>
    </row>
    <row r="29" spans="1:11" ht="15" customHeight="1" x14ac:dyDescent="0.35">
      <c r="A29" s="211" t="s">
        <v>310</v>
      </c>
      <c r="B29" s="211"/>
      <c r="C29" s="211"/>
      <c r="D29" s="211"/>
      <c r="E29" s="211"/>
      <c r="F29" s="211"/>
      <c r="G29" s="213"/>
      <c r="H29" s="41">
        <f>H27+H25</f>
        <v>1477923.769296</v>
      </c>
      <c r="I29" s="39">
        <f>IFERROR(VLOOKUP(B29,'Tabela DNIT'!B:D,2,0),0)</f>
        <v>0</v>
      </c>
      <c r="J29" t="str">
        <f t="shared" si="2"/>
        <v>correto</v>
      </c>
    </row>
    <row r="30" spans="1:11" x14ac:dyDescent="0.35">
      <c r="I30" s="39">
        <f>IFERROR(VLOOKUP(B30,'Tabela DNIT'!B:D,2,0),0)</f>
        <v>0</v>
      </c>
      <c r="J30" t="str">
        <f t="shared" si="2"/>
        <v>correto</v>
      </c>
      <c r="K30">
        <v>36</v>
      </c>
    </row>
    <row r="31" spans="1:11" ht="23.15" customHeight="1" x14ac:dyDescent="0.35">
      <c r="A31" s="42" t="s">
        <v>341</v>
      </c>
      <c r="B31" s="58" t="s">
        <v>342</v>
      </c>
      <c r="C31" s="42"/>
      <c r="D31" s="42"/>
      <c r="E31" s="42"/>
      <c r="F31" s="42"/>
      <c r="G31" s="42"/>
      <c r="H31" s="42"/>
      <c r="I31" s="39">
        <f>IFERROR(VLOOKUP(B31,'Tabela DNIT'!B:D,2,0),0)</f>
        <v>0</v>
      </c>
      <c r="J31" t="str">
        <f t="shared" si="2"/>
        <v>correto</v>
      </c>
    </row>
    <row r="32" spans="1:11" x14ac:dyDescent="0.35">
      <c r="A32" s="216" t="s">
        <v>291</v>
      </c>
      <c r="B32" s="217" t="s">
        <v>292</v>
      </c>
      <c r="C32" s="217" t="s">
        <v>293</v>
      </c>
      <c r="D32" s="217" t="s">
        <v>294</v>
      </c>
      <c r="E32" s="217" t="s">
        <v>295</v>
      </c>
      <c r="F32" s="217"/>
      <c r="G32" s="217" t="s">
        <v>313</v>
      </c>
      <c r="H32" s="218"/>
      <c r="I32" s="39" t="str">
        <f>IFERROR(VLOOKUP(B32,'Tabela DNIT'!B:D,2,0),0)</f>
        <v>Tipo</v>
      </c>
      <c r="J32" t="str">
        <f t="shared" si="2"/>
        <v>erro</v>
      </c>
    </row>
    <row r="33" spans="1:11" x14ac:dyDescent="0.35">
      <c r="A33" s="216"/>
      <c r="B33" s="217"/>
      <c r="C33" s="217"/>
      <c r="D33" s="217"/>
      <c r="E33" s="182" t="s">
        <v>297</v>
      </c>
      <c r="F33" s="182" t="s">
        <v>298</v>
      </c>
      <c r="G33" s="182" t="s">
        <v>299</v>
      </c>
      <c r="H33" s="183" t="s">
        <v>298</v>
      </c>
      <c r="I33" s="39">
        <f>IFERROR(VLOOKUP(B33,'Tabela DNIT'!B:D,2,0),0)</f>
        <v>0</v>
      </c>
      <c r="J33" t="str">
        <f t="shared" si="2"/>
        <v>correto</v>
      </c>
    </row>
    <row r="34" spans="1:11" ht="23.15" customHeight="1" x14ac:dyDescent="0.35">
      <c r="A34" s="53">
        <v>1</v>
      </c>
      <c r="B34" s="54"/>
      <c r="C34" s="219" t="s">
        <v>300</v>
      </c>
      <c r="D34" s="220"/>
      <c r="E34" s="220"/>
      <c r="F34" s="220"/>
      <c r="G34" s="220"/>
      <c r="H34" s="220"/>
      <c r="I34" s="39">
        <f>IFERROR(VLOOKUP(B34,'Tabela DNIT'!B:D,2,0),0)</f>
        <v>0</v>
      </c>
      <c r="J34" t="str">
        <f t="shared" si="2"/>
        <v>erro</v>
      </c>
    </row>
    <row r="35" spans="1:11" ht="23.15" customHeight="1" x14ac:dyDescent="0.35">
      <c r="A35" s="33" t="s">
        <v>301</v>
      </c>
      <c r="B35" s="34"/>
      <c r="C35" s="221" t="s">
        <v>314</v>
      </c>
      <c r="D35" s="222"/>
      <c r="E35" s="222"/>
      <c r="F35" s="222"/>
      <c r="G35" s="222"/>
      <c r="H35" s="222"/>
      <c r="I35" s="39">
        <f>IFERROR(VLOOKUP(B35,'Tabela DNIT'!B:D,2,0),0)</f>
        <v>0</v>
      </c>
      <c r="J35" t="str">
        <f t="shared" si="2"/>
        <v>erro</v>
      </c>
    </row>
    <row r="36" spans="1:11" ht="23.15" customHeight="1" x14ac:dyDescent="0.35">
      <c r="A36" s="35"/>
      <c r="B36" s="36" t="s">
        <v>200</v>
      </c>
      <c r="C36" s="37" t="s">
        <v>201</v>
      </c>
      <c r="D36" s="36" t="s">
        <v>303</v>
      </c>
      <c r="E36" s="38">
        <v>1</v>
      </c>
      <c r="F36" s="38">
        <f>TRUNC(E36*K30)</f>
        <v>36</v>
      </c>
      <c r="G36" s="39">
        <f>VLOOKUP(B36,'Tabela DNIT'!B:D,3,0)</f>
        <v>6010.02</v>
      </c>
      <c r="H36" s="40">
        <f t="shared" ref="H36" si="4">TRUNC(F36*G36,2)</f>
        <v>216360.72</v>
      </c>
      <c r="I36" s="39" t="str">
        <f>IFERROR(VLOOKUP(B36,'Tabela DNIT'!B:D,2,0),0)</f>
        <v>Técnico de obras</v>
      </c>
      <c r="J36" t="str">
        <f t="shared" si="2"/>
        <v>correto</v>
      </c>
    </row>
    <row r="37" spans="1:11" ht="15" customHeight="1" x14ac:dyDescent="0.35">
      <c r="A37" s="211" t="s">
        <v>308</v>
      </c>
      <c r="B37" s="211"/>
      <c r="C37" s="211"/>
      <c r="D37" s="211"/>
      <c r="E37" s="211"/>
      <c r="F37" s="211"/>
      <c r="G37" s="213"/>
      <c r="H37" s="41">
        <f>SUM(H34:H36)</f>
        <v>216360.72</v>
      </c>
      <c r="I37" s="39">
        <f>IFERROR(VLOOKUP(B37,'Tabela DNIT'!B:D,2,0),0)</f>
        <v>0</v>
      </c>
      <c r="J37" t="str">
        <f t="shared" si="2"/>
        <v>correto</v>
      </c>
    </row>
    <row r="38" spans="1:11" ht="5.15" customHeight="1" x14ac:dyDescent="0.35">
      <c r="A38" s="46"/>
      <c r="B38" s="46"/>
      <c r="C38" s="46"/>
      <c r="D38" s="46"/>
      <c r="E38" s="46"/>
      <c r="F38" s="46"/>
      <c r="G38" s="46"/>
      <c r="H38" s="46"/>
      <c r="I38" s="39">
        <f>IFERROR(VLOOKUP(B38,'Tabela DNIT'!B:D,2,0),0)</f>
        <v>0</v>
      </c>
      <c r="J38" t="str">
        <f t="shared" si="2"/>
        <v>correto</v>
      </c>
    </row>
    <row r="39" spans="1:11" ht="15" customHeight="1" x14ac:dyDescent="0.35">
      <c r="A39" s="211" t="s">
        <v>309</v>
      </c>
      <c r="B39" s="211"/>
      <c r="C39" s="211"/>
      <c r="D39" s="211"/>
      <c r="E39" s="211"/>
      <c r="F39" s="211"/>
      <c r="G39" s="48">
        <f>'BDI FNS'!E31</f>
        <v>0.44069999999999998</v>
      </c>
      <c r="H39" s="41">
        <f>H37*G39</f>
        <v>95350.169303999995</v>
      </c>
      <c r="I39" s="39">
        <f>IFERROR(VLOOKUP(B39,'Tabela DNIT'!B:D,2,0),0)</f>
        <v>0</v>
      </c>
      <c r="J39" t="str">
        <f t="shared" si="2"/>
        <v>correto</v>
      </c>
    </row>
    <row r="40" spans="1:11" ht="5.15" customHeight="1" x14ac:dyDescent="0.35">
      <c r="A40" s="46"/>
      <c r="B40" s="46"/>
      <c r="C40" s="46"/>
      <c r="D40" s="46"/>
      <c r="E40" s="46"/>
      <c r="F40" s="46"/>
      <c r="G40" s="46"/>
      <c r="H40" s="46"/>
      <c r="I40" s="39">
        <f>IFERROR(VLOOKUP(B40,'Tabela DNIT'!B:D,2,0),0)</f>
        <v>0</v>
      </c>
      <c r="J40" t="str">
        <f t="shared" si="2"/>
        <v>correto</v>
      </c>
    </row>
    <row r="41" spans="1:11" ht="15" customHeight="1" x14ac:dyDescent="0.35">
      <c r="A41" s="211" t="s">
        <v>310</v>
      </c>
      <c r="B41" s="211"/>
      <c r="C41" s="211"/>
      <c r="D41" s="211"/>
      <c r="E41" s="211"/>
      <c r="F41" s="211"/>
      <c r="G41" s="213"/>
      <c r="H41" s="41">
        <f>H39+H37</f>
        <v>311710.88930400001</v>
      </c>
      <c r="I41" s="39">
        <f>IFERROR(VLOOKUP(B41,'Tabela DNIT'!B:D,2,0),0)</f>
        <v>0</v>
      </c>
      <c r="J41" t="str">
        <f t="shared" si="2"/>
        <v>correto</v>
      </c>
    </row>
    <row r="42" spans="1:11" x14ac:dyDescent="0.35">
      <c r="A42" s="11"/>
      <c r="B42" s="11"/>
      <c r="C42" s="11"/>
      <c r="D42" s="11"/>
      <c r="E42" s="11"/>
      <c r="F42" s="11"/>
      <c r="G42" s="11"/>
      <c r="H42" s="12"/>
      <c r="I42" s="39">
        <f>IFERROR(VLOOKUP(B42,'Tabela DNIT'!B:D,2,0),0)</f>
        <v>0</v>
      </c>
      <c r="J42" t="str">
        <f t="shared" si="2"/>
        <v>correto</v>
      </c>
      <c r="K42">
        <v>36</v>
      </c>
    </row>
    <row r="43" spans="1:11" ht="23.15" customHeight="1" x14ac:dyDescent="0.35">
      <c r="A43" s="42" t="s">
        <v>343</v>
      </c>
      <c r="B43" s="58" t="s">
        <v>344</v>
      </c>
      <c r="C43" s="42"/>
      <c r="D43" s="42"/>
      <c r="E43" s="42"/>
      <c r="F43" s="42"/>
      <c r="G43" s="42"/>
      <c r="H43" s="42"/>
      <c r="I43" s="39">
        <f>IFERROR(VLOOKUP(B43,'Tabela DNIT'!B:D,2,0),0)</f>
        <v>0</v>
      </c>
      <c r="J43" t="str">
        <f t="shared" si="2"/>
        <v>correto</v>
      </c>
    </row>
    <row r="44" spans="1:11" x14ac:dyDescent="0.35">
      <c r="A44" s="216" t="s">
        <v>291</v>
      </c>
      <c r="B44" s="217" t="s">
        <v>292</v>
      </c>
      <c r="C44" s="217" t="s">
        <v>293</v>
      </c>
      <c r="D44" s="217" t="s">
        <v>294</v>
      </c>
      <c r="E44" s="217" t="s">
        <v>295</v>
      </c>
      <c r="F44" s="217"/>
      <c r="G44" s="217" t="s">
        <v>313</v>
      </c>
      <c r="H44" s="218"/>
      <c r="I44" s="39" t="str">
        <f>IFERROR(VLOOKUP(B44,'Tabela DNIT'!B:D,2,0),0)</f>
        <v>Tipo</v>
      </c>
      <c r="J44" t="str">
        <f t="shared" si="2"/>
        <v>erro</v>
      </c>
    </row>
    <row r="45" spans="1:11" x14ac:dyDescent="0.35">
      <c r="A45" s="216"/>
      <c r="B45" s="217"/>
      <c r="C45" s="217"/>
      <c r="D45" s="217"/>
      <c r="E45" s="182" t="s">
        <v>297</v>
      </c>
      <c r="F45" s="182" t="s">
        <v>298</v>
      </c>
      <c r="G45" s="182" t="s">
        <v>299</v>
      </c>
      <c r="H45" s="183" t="s">
        <v>298</v>
      </c>
      <c r="I45" s="39">
        <f>IFERROR(VLOOKUP(B45,'Tabela DNIT'!B:D,2,0),0)</f>
        <v>0</v>
      </c>
      <c r="J45" t="str">
        <f t="shared" si="2"/>
        <v>correto</v>
      </c>
    </row>
    <row r="46" spans="1:11" ht="23.15" customHeight="1" x14ac:dyDescent="0.35">
      <c r="A46" s="53">
        <v>1</v>
      </c>
      <c r="B46" s="54"/>
      <c r="C46" s="219" t="s">
        <v>300</v>
      </c>
      <c r="D46" s="220"/>
      <c r="E46" s="220"/>
      <c r="F46" s="220"/>
      <c r="G46" s="220"/>
      <c r="H46" s="220"/>
      <c r="I46" s="39">
        <f>IFERROR(VLOOKUP(B46,'Tabela DNIT'!B:D,2,0),0)</f>
        <v>0</v>
      </c>
      <c r="J46" t="str">
        <f t="shared" si="2"/>
        <v>erro</v>
      </c>
    </row>
    <row r="47" spans="1:11" ht="23.15" customHeight="1" x14ac:dyDescent="0.35">
      <c r="A47" s="33" t="s">
        <v>301</v>
      </c>
      <c r="B47" s="34"/>
      <c r="C47" s="221" t="s">
        <v>302</v>
      </c>
      <c r="D47" s="222"/>
      <c r="E47" s="222"/>
      <c r="F47" s="222"/>
      <c r="G47" s="222"/>
      <c r="H47" s="222"/>
      <c r="I47" s="39">
        <f>IFERROR(VLOOKUP(B47,'Tabela DNIT'!B:D,2,0),0)</f>
        <v>0</v>
      </c>
      <c r="J47" t="str">
        <f t="shared" si="2"/>
        <v>erro</v>
      </c>
    </row>
    <row r="48" spans="1:11" ht="23.15" customHeight="1" x14ac:dyDescent="0.35">
      <c r="A48" s="35"/>
      <c r="B48" s="36" t="s">
        <v>134</v>
      </c>
      <c r="C48" s="37" t="s">
        <v>243</v>
      </c>
      <c r="D48" s="36" t="s">
        <v>303</v>
      </c>
      <c r="E48" s="38">
        <v>0.5</v>
      </c>
      <c r="F48" s="38">
        <f>TRUNC(E48*$K$42,2)</f>
        <v>18</v>
      </c>
      <c r="G48" s="39">
        <f>VLOOKUP(B48,'Tabela DNIT'!B:D,3,0)</f>
        <v>19539.919999999998</v>
      </c>
      <c r="H48" s="40">
        <f t="shared" ref="H48" si="5">TRUNC(F48*G48,2)</f>
        <v>351718.56</v>
      </c>
      <c r="I48" s="39" t="str">
        <f>IFERROR(VLOOKUP(B48,'Tabela DNIT'!B:D,2,0),0)</f>
        <v>Engenheiro de projetos pleno</v>
      </c>
      <c r="J48" t="str">
        <f t="shared" si="2"/>
        <v>correto</v>
      </c>
    </row>
    <row r="49" spans="1:11" x14ac:dyDescent="0.35">
      <c r="A49" s="211" t="s">
        <v>308</v>
      </c>
      <c r="B49" s="211"/>
      <c r="C49" s="211"/>
      <c r="D49" s="211"/>
      <c r="E49" s="211"/>
      <c r="F49" s="211"/>
      <c r="G49" s="213"/>
      <c r="H49" s="41">
        <f>SUM(H46:H48)</f>
        <v>351718.56</v>
      </c>
      <c r="I49" s="39">
        <f>IFERROR(VLOOKUP(B49,'Tabela DNIT'!B:D,2,0),0)</f>
        <v>0</v>
      </c>
      <c r="J49" t="str">
        <f t="shared" si="2"/>
        <v>correto</v>
      </c>
    </row>
    <row r="50" spans="1:11" ht="5.15" customHeight="1" x14ac:dyDescent="0.35">
      <c r="A50" s="46"/>
      <c r="B50" s="46"/>
      <c r="C50" s="46"/>
      <c r="D50" s="46"/>
      <c r="E50" s="46"/>
      <c r="F50" s="46"/>
      <c r="G50" s="46"/>
      <c r="H50" s="46"/>
      <c r="I50" s="39">
        <f>IFERROR(VLOOKUP(B50,'Tabela DNIT'!B:D,2,0),0)</f>
        <v>0</v>
      </c>
      <c r="J50" t="str">
        <f t="shared" si="2"/>
        <v>correto</v>
      </c>
    </row>
    <row r="51" spans="1:11" x14ac:dyDescent="0.35">
      <c r="A51" s="211" t="s">
        <v>309</v>
      </c>
      <c r="B51" s="211"/>
      <c r="C51" s="211"/>
      <c r="D51" s="211"/>
      <c r="E51" s="211"/>
      <c r="F51" s="211"/>
      <c r="G51" s="48">
        <f>'BDI FIOL e FICO'!$E$31</f>
        <v>0.30740000000000001</v>
      </c>
      <c r="H51" s="41">
        <f>H49*G51</f>
        <v>108118.285344</v>
      </c>
      <c r="I51" s="39">
        <f>IFERROR(VLOOKUP(B51,'Tabela DNIT'!B:D,2,0),0)</f>
        <v>0</v>
      </c>
      <c r="J51" t="str">
        <f t="shared" si="2"/>
        <v>correto</v>
      </c>
    </row>
    <row r="52" spans="1:11" ht="5.15" customHeight="1" x14ac:dyDescent="0.35">
      <c r="A52" s="46"/>
      <c r="B52" s="46"/>
      <c r="C52" s="46"/>
      <c r="D52" s="46"/>
      <c r="E52" s="46"/>
      <c r="F52" s="46"/>
      <c r="G52" s="46"/>
      <c r="H52" s="46"/>
      <c r="I52" s="39">
        <f>IFERROR(VLOOKUP(B52,'Tabela DNIT'!B:D,2,0),0)</f>
        <v>0</v>
      </c>
      <c r="J52" t="str">
        <f t="shared" si="2"/>
        <v>correto</v>
      </c>
    </row>
    <row r="53" spans="1:11" x14ac:dyDescent="0.35">
      <c r="A53" s="211" t="s">
        <v>310</v>
      </c>
      <c r="B53" s="211"/>
      <c r="C53" s="211"/>
      <c r="D53" s="211"/>
      <c r="E53" s="211"/>
      <c r="F53" s="211"/>
      <c r="G53" s="213"/>
      <c r="H53" s="41">
        <f>H51+H49</f>
        <v>459836.84534400003</v>
      </c>
      <c r="I53" s="39">
        <f>IFERROR(VLOOKUP(B53,'Tabela DNIT'!B:D,2,0),0)</f>
        <v>0</v>
      </c>
      <c r="J53" t="str">
        <f t="shared" si="2"/>
        <v>correto</v>
      </c>
    </row>
    <row r="54" spans="1:11" ht="15.75" customHeight="1" x14ac:dyDescent="0.35">
      <c r="I54" s="39">
        <f>IFERROR(VLOOKUP(B54,'Tabela DNIT'!B:D,2,0),0)</f>
        <v>0</v>
      </c>
      <c r="J54" t="str">
        <f t="shared" si="2"/>
        <v>correto</v>
      </c>
      <c r="K54">
        <v>36</v>
      </c>
    </row>
    <row r="55" spans="1:11" ht="23.15" customHeight="1" x14ac:dyDescent="0.35">
      <c r="A55" s="42" t="s">
        <v>345</v>
      </c>
      <c r="B55" s="58" t="s">
        <v>346</v>
      </c>
      <c r="C55" s="42"/>
      <c r="D55" s="42"/>
      <c r="E55" s="42"/>
      <c r="F55" s="42"/>
      <c r="G55" s="42"/>
      <c r="H55" s="42"/>
      <c r="I55" s="39">
        <f>IFERROR(VLOOKUP(B55,'Tabela DNIT'!B:D,2,0),0)</f>
        <v>0</v>
      </c>
      <c r="J55" t="str">
        <f t="shared" si="2"/>
        <v>correto</v>
      </c>
    </row>
    <row r="56" spans="1:11" ht="23.15" customHeight="1" x14ac:dyDescent="0.35">
      <c r="A56" s="216" t="s">
        <v>291</v>
      </c>
      <c r="B56" s="217" t="s">
        <v>292</v>
      </c>
      <c r="C56" s="217" t="s">
        <v>293</v>
      </c>
      <c r="D56" s="217" t="s">
        <v>294</v>
      </c>
      <c r="E56" s="217" t="s">
        <v>295</v>
      </c>
      <c r="F56" s="217"/>
      <c r="G56" s="217" t="s">
        <v>313</v>
      </c>
      <c r="H56" s="218"/>
      <c r="I56" s="39" t="str">
        <f>IFERROR(VLOOKUP(B56,'Tabela DNIT'!B:D,2,0),0)</f>
        <v>Tipo</v>
      </c>
      <c r="J56" t="str">
        <f t="shared" si="2"/>
        <v>erro</v>
      </c>
    </row>
    <row r="57" spans="1:11" ht="23.15" customHeight="1" x14ac:dyDescent="0.35">
      <c r="A57" s="216"/>
      <c r="B57" s="217"/>
      <c r="C57" s="217"/>
      <c r="D57" s="217"/>
      <c r="E57" s="182" t="s">
        <v>297</v>
      </c>
      <c r="F57" s="182" t="s">
        <v>298</v>
      </c>
      <c r="G57" s="182" t="s">
        <v>299</v>
      </c>
      <c r="H57" s="183" t="s">
        <v>298</v>
      </c>
      <c r="I57" s="39">
        <f>IFERROR(VLOOKUP(B57,'Tabela DNIT'!B:D,2,0),0)</f>
        <v>0</v>
      </c>
      <c r="J57" t="str">
        <f t="shared" si="2"/>
        <v>correto</v>
      </c>
    </row>
    <row r="58" spans="1:11" ht="23.15" customHeight="1" x14ac:dyDescent="0.35">
      <c r="A58" s="53">
        <v>1</v>
      </c>
      <c r="B58" s="54"/>
      <c r="C58" s="219" t="s">
        <v>300</v>
      </c>
      <c r="D58" s="220"/>
      <c r="E58" s="220"/>
      <c r="F58" s="220"/>
      <c r="G58" s="220"/>
      <c r="H58" s="220"/>
      <c r="I58" s="39">
        <f>IFERROR(VLOOKUP(B58,'Tabela DNIT'!B:D,2,0),0)</f>
        <v>0</v>
      </c>
      <c r="J58" t="str">
        <f t="shared" si="2"/>
        <v>erro</v>
      </c>
    </row>
    <row r="59" spans="1:11" ht="23.15" customHeight="1" x14ac:dyDescent="0.35">
      <c r="A59" s="33" t="s">
        <v>301</v>
      </c>
      <c r="B59" s="34"/>
      <c r="C59" s="221" t="s">
        <v>302</v>
      </c>
      <c r="D59" s="222"/>
      <c r="E59" s="222"/>
      <c r="F59" s="222"/>
      <c r="G59" s="222"/>
      <c r="H59" s="222"/>
      <c r="I59" s="39">
        <f>IFERROR(VLOOKUP(B59,'Tabela DNIT'!B:D,2,0),0)</f>
        <v>0</v>
      </c>
      <c r="J59" t="str">
        <f t="shared" si="2"/>
        <v>erro</v>
      </c>
    </row>
    <row r="60" spans="1:11" ht="23.15" customHeight="1" x14ac:dyDescent="0.35">
      <c r="A60" s="35"/>
      <c r="B60" s="36" t="s">
        <v>134</v>
      </c>
      <c r="C60" s="37" t="s">
        <v>243</v>
      </c>
      <c r="D60" s="36" t="s">
        <v>303</v>
      </c>
      <c r="E60" s="38">
        <f>2/20</f>
        <v>0.1</v>
      </c>
      <c r="F60" s="38">
        <f>TRUNC(E60*K54,2)</f>
        <v>3.6</v>
      </c>
      <c r="G60" s="39">
        <f>VLOOKUP(B60,'Tabela DNIT'!B:D,3,0)</f>
        <v>19539.919999999998</v>
      </c>
      <c r="H60" s="40">
        <f>TRUNC(F60*G60,2)</f>
        <v>70343.710000000006</v>
      </c>
      <c r="I60" s="39" t="str">
        <f>IFERROR(VLOOKUP(B60,'Tabela DNIT'!B:D,2,0),0)</f>
        <v>Engenheiro de projetos pleno</v>
      </c>
      <c r="J60" t="str">
        <f t="shared" si="2"/>
        <v>correto</v>
      </c>
    </row>
    <row r="61" spans="1:11" ht="23.15" customHeight="1" x14ac:dyDescent="0.35">
      <c r="A61" s="211" t="s">
        <v>308</v>
      </c>
      <c r="B61" s="211"/>
      <c r="C61" s="211"/>
      <c r="D61" s="211"/>
      <c r="E61" s="211"/>
      <c r="F61" s="211"/>
      <c r="G61" s="213"/>
      <c r="H61" s="41">
        <f>SUM(H57:H60)</f>
        <v>70343.710000000006</v>
      </c>
      <c r="I61" s="39">
        <f>IFERROR(VLOOKUP(B61,'Tabela DNIT'!B:D,2,0),0)</f>
        <v>0</v>
      </c>
      <c r="J61" t="str">
        <f t="shared" si="2"/>
        <v>correto</v>
      </c>
    </row>
    <row r="62" spans="1:11" ht="4.5" customHeight="1" x14ac:dyDescent="0.35">
      <c r="A62" s="46"/>
      <c r="B62" s="46"/>
      <c r="C62" s="46"/>
      <c r="D62" s="46"/>
      <c r="E62" s="46"/>
      <c r="F62" s="46"/>
      <c r="G62" s="46"/>
      <c r="H62" s="46"/>
      <c r="I62" s="39">
        <f>IFERROR(VLOOKUP(B62,'Tabela DNIT'!B:D,2,0),0)</f>
        <v>0</v>
      </c>
      <c r="J62" t="str">
        <f t="shared" si="2"/>
        <v>correto</v>
      </c>
    </row>
    <row r="63" spans="1:11" ht="23.15" customHeight="1" x14ac:dyDescent="0.35">
      <c r="A63" s="211" t="s">
        <v>309</v>
      </c>
      <c r="B63" s="211"/>
      <c r="C63" s="211"/>
      <c r="D63" s="211"/>
      <c r="E63" s="211"/>
      <c r="F63" s="211"/>
      <c r="G63" s="48">
        <f>'BDI FIOL e FICO'!$E$31</f>
        <v>0.30740000000000001</v>
      </c>
      <c r="H63" s="41">
        <f>H61*G63</f>
        <v>21623.656454000004</v>
      </c>
      <c r="I63" s="39">
        <f>IFERROR(VLOOKUP(B63,'Tabela DNIT'!B:D,2,0),0)</f>
        <v>0</v>
      </c>
      <c r="J63" t="str">
        <f t="shared" si="2"/>
        <v>correto</v>
      </c>
    </row>
    <row r="64" spans="1:11" ht="4.5" customHeight="1" x14ac:dyDescent="0.35">
      <c r="A64" s="46"/>
      <c r="B64" s="46"/>
      <c r="C64" s="46"/>
      <c r="D64" s="46"/>
      <c r="E64" s="46"/>
      <c r="F64" s="46"/>
      <c r="G64" s="46"/>
      <c r="H64" s="46"/>
      <c r="I64" s="39">
        <f>IFERROR(VLOOKUP(B64,'Tabela DNIT'!B:D,2,0),0)</f>
        <v>0</v>
      </c>
      <c r="J64" t="str">
        <f t="shared" si="2"/>
        <v>correto</v>
      </c>
    </row>
    <row r="65" spans="1:11" ht="23.15" customHeight="1" x14ac:dyDescent="0.35">
      <c r="A65" s="211" t="s">
        <v>310</v>
      </c>
      <c r="B65" s="211"/>
      <c r="C65" s="211"/>
      <c r="D65" s="211"/>
      <c r="E65" s="211"/>
      <c r="F65" s="211"/>
      <c r="G65" s="213"/>
      <c r="H65" s="41">
        <f>H63+H61</f>
        <v>91967.366454000003</v>
      </c>
      <c r="I65" s="39">
        <f>IFERROR(VLOOKUP(B65,'Tabela DNIT'!B:D,2,0),0)</f>
        <v>0</v>
      </c>
      <c r="J65" t="str">
        <f t="shared" si="2"/>
        <v>correto</v>
      </c>
    </row>
    <row r="66" spans="1:11" ht="16.5" customHeight="1" x14ac:dyDescent="0.35">
      <c r="I66" s="39">
        <f>IFERROR(VLOOKUP(B66,'Tabela DNIT'!B:D,2,0),0)</f>
        <v>0</v>
      </c>
      <c r="J66" t="str">
        <f t="shared" si="2"/>
        <v>correto</v>
      </c>
      <c r="K66">
        <v>36</v>
      </c>
    </row>
    <row r="67" spans="1:11" ht="23.15" customHeight="1" x14ac:dyDescent="0.35">
      <c r="A67" s="42" t="s">
        <v>347</v>
      </c>
      <c r="B67" s="58" t="s">
        <v>348</v>
      </c>
      <c r="C67" s="42"/>
      <c r="D67" s="42"/>
      <c r="E67" s="42"/>
      <c r="F67" s="42"/>
      <c r="G67" s="42"/>
      <c r="H67" s="42"/>
      <c r="I67" s="39">
        <f>IFERROR(VLOOKUP(B67,'Tabela DNIT'!B:D,2,0),0)</f>
        <v>0</v>
      </c>
      <c r="J67" t="str">
        <f t="shared" si="2"/>
        <v>correto</v>
      </c>
    </row>
    <row r="68" spans="1:11" ht="23.15" customHeight="1" x14ac:dyDescent="0.35">
      <c r="A68" s="216" t="s">
        <v>291</v>
      </c>
      <c r="B68" s="217" t="s">
        <v>292</v>
      </c>
      <c r="C68" s="217" t="s">
        <v>293</v>
      </c>
      <c r="D68" s="217" t="s">
        <v>294</v>
      </c>
      <c r="E68" s="217" t="s">
        <v>295</v>
      </c>
      <c r="F68" s="217"/>
      <c r="G68" s="217" t="s">
        <v>313</v>
      </c>
      <c r="H68" s="218"/>
      <c r="I68" s="39" t="str">
        <f>IFERROR(VLOOKUP(B68,'Tabela DNIT'!B:D,2,0),0)</f>
        <v>Tipo</v>
      </c>
      <c r="J68" t="str">
        <f t="shared" si="2"/>
        <v>erro</v>
      </c>
    </row>
    <row r="69" spans="1:11" ht="23.15" customHeight="1" x14ac:dyDescent="0.35">
      <c r="A69" s="216"/>
      <c r="B69" s="217"/>
      <c r="C69" s="217"/>
      <c r="D69" s="217"/>
      <c r="E69" s="182" t="s">
        <v>297</v>
      </c>
      <c r="F69" s="182" t="s">
        <v>298</v>
      </c>
      <c r="G69" s="182" t="s">
        <v>299</v>
      </c>
      <c r="H69" s="183" t="s">
        <v>298</v>
      </c>
      <c r="I69" s="39">
        <f>IFERROR(VLOOKUP(B69,'Tabela DNIT'!B:D,2,0),0)</f>
        <v>0</v>
      </c>
      <c r="J69" t="str">
        <f t="shared" si="2"/>
        <v>correto</v>
      </c>
    </row>
    <row r="70" spans="1:11" ht="23.15" customHeight="1" x14ac:dyDescent="0.35">
      <c r="A70" s="53">
        <v>1</v>
      </c>
      <c r="B70" s="54"/>
      <c r="C70" s="219" t="s">
        <v>300</v>
      </c>
      <c r="D70" s="220"/>
      <c r="E70" s="220"/>
      <c r="F70" s="220"/>
      <c r="G70" s="220"/>
      <c r="H70" s="220"/>
      <c r="I70" s="39">
        <f>IFERROR(VLOOKUP(B70,'Tabela DNIT'!B:D,2,0),0)</f>
        <v>0</v>
      </c>
      <c r="J70" t="str">
        <f t="shared" si="2"/>
        <v>erro</v>
      </c>
    </row>
    <row r="71" spans="1:11" ht="23.15" customHeight="1" x14ac:dyDescent="0.35">
      <c r="A71" s="33" t="s">
        <v>301</v>
      </c>
      <c r="B71" s="34"/>
      <c r="C71" s="221" t="s">
        <v>302</v>
      </c>
      <c r="D71" s="222"/>
      <c r="E71" s="222"/>
      <c r="F71" s="222"/>
      <c r="G71" s="222"/>
      <c r="H71" s="222"/>
      <c r="I71" s="39">
        <f>IFERROR(VLOOKUP(B71,'Tabela DNIT'!B:D,2,0),0)</f>
        <v>0</v>
      </c>
      <c r="J71" t="str">
        <f t="shared" si="2"/>
        <v>erro</v>
      </c>
    </row>
    <row r="72" spans="1:11" ht="23.15" customHeight="1" x14ac:dyDescent="0.35">
      <c r="A72" s="35"/>
      <c r="B72" s="36" t="s">
        <v>134</v>
      </c>
      <c r="C72" s="37" t="s">
        <v>243</v>
      </c>
      <c r="D72" s="36" t="s">
        <v>303</v>
      </c>
      <c r="E72" s="38">
        <v>2</v>
      </c>
      <c r="F72" s="38">
        <f>TRUNC(E72*K66)</f>
        <v>72</v>
      </c>
      <c r="G72" s="39">
        <f>VLOOKUP(B72,'Tabela DNIT'!B:D,3,0)</f>
        <v>19539.919999999998</v>
      </c>
      <c r="H72" s="40">
        <f>TRUNC(F72*G72,2)</f>
        <v>1406874.24</v>
      </c>
      <c r="I72" s="39" t="str">
        <f>IFERROR(VLOOKUP(B72,'Tabela DNIT'!B:D,2,0),0)</f>
        <v>Engenheiro de projetos pleno</v>
      </c>
      <c r="J72" t="str">
        <f t="shared" si="2"/>
        <v>correto</v>
      </c>
    </row>
    <row r="73" spans="1:11" ht="23.15" customHeight="1" x14ac:dyDescent="0.35">
      <c r="A73" s="35"/>
      <c r="B73" s="36" t="s">
        <v>48</v>
      </c>
      <c r="C73" s="37" t="s">
        <v>238</v>
      </c>
      <c r="D73" s="36" t="s">
        <v>303</v>
      </c>
      <c r="E73" s="38">
        <v>0.5</v>
      </c>
      <c r="F73" s="38">
        <f>TRUNC(E73*K66)</f>
        <v>18</v>
      </c>
      <c r="G73" s="39">
        <f>VLOOKUP(B73,'Tabela DNIT'!B:D,3,0)</f>
        <v>11408.09</v>
      </c>
      <c r="H73" s="40">
        <f>TRUNC(F73*G73,2)</f>
        <v>205345.62</v>
      </c>
      <c r="I73" s="39" t="str">
        <f>IFERROR(VLOOKUP(B73,'Tabela DNIT'!B:D,2,0),0)</f>
        <v>Advogado pleno</v>
      </c>
      <c r="J73" t="str">
        <f t="shared" si="2"/>
        <v>correto</v>
      </c>
    </row>
    <row r="74" spans="1:11" ht="23.15" customHeight="1" x14ac:dyDescent="0.35">
      <c r="A74" s="211" t="s">
        <v>308</v>
      </c>
      <c r="B74" s="211"/>
      <c r="C74" s="211"/>
      <c r="D74" s="211"/>
      <c r="E74" s="211"/>
      <c r="F74" s="211"/>
      <c r="G74" s="213"/>
      <c r="H74" s="41">
        <f>SUM(H71:H73)</f>
        <v>1612219.8599999999</v>
      </c>
      <c r="I74" s="39">
        <f>IFERROR(VLOOKUP(B74,'Tabela DNIT'!B:D,2,0),0)</f>
        <v>0</v>
      </c>
      <c r="J74" t="str">
        <f t="shared" si="2"/>
        <v>correto</v>
      </c>
    </row>
    <row r="75" spans="1:11" ht="7.5" customHeight="1" x14ac:dyDescent="0.35">
      <c r="A75" s="46"/>
      <c r="B75" s="46"/>
      <c r="C75" s="46"/>
      <c r="D75" s="46"/>
      <c r="E75" s="46"/>
      <c r="F75" s="46"/>
      <c r="G75" s="46"/>
      <c r="H75" s="46"/>
      <c r="I75" s="39">
        <f>IFERROR(VLOOKUP(B75,'Tabela DNIT'!B:D,2,0),0)</f>
        <v>0</v>
      </c>
      <c r="J75" t="str">
        <f t="shared" ref="J75:J81" si="6">IF(I75=C75,"correto","erro")</f>
        <v>correto</v>
      </c>
    </row>
    <row r="76" spans="1:11" ht="23.15" customHeight="1" x14ac:dyDescent="0.35">
      <c r="A76" s="211" t="s">
        <v>309</v>
      </c>
      <c r="B76" s="211"/>
      <c r="C76" s="211"/>
      <c r="D76" s="211"/>
      <c r="E76" s="211"/>
      <c r="F76" s="211"/>
      <c r="G76" s="48">
        <f>'BDI FIOL e FICO'!$E$31</f>
        <v>0.30740000000000001</v>
      </c>
      <c r="H76" s="41">
        <f>H74*G76</f>
        <v>495596.38496399997</v>
      </c>
      <c r="I76" s="39">
        <f>IFERROR(VLOOKUP(B76,'Tabela DNIT'!B:D,2,0),0)</f>
        <v>0</v>
      </c>
      <c r="J76" t="str">
        <f t="shared" si="6"/>
        <v>correto</v>
      </c>
    </row>
    <row r="77" spans="1:11" ht="7.5" customHeight="1" x14ac:dyDescent="0.35">
      <c r="A77" s="46"/>
      <c r="B77" s="46"/>
      <c r="C77" s="46"/>
      <c r="D77" s="46"/>
      <c r="E77" s="46"/>
      <c r="F77" s="46"/>
      <c r="G77" s="46"/>
      <c r="H77" s="46"/>
      <c r="I77" s="39">
        <f>IFERROR(VLOOKUP(B77,'Tabela DNIT'!B:D,2,0),0)</f>
        <v>0</v>
      </c>
      <c r="J77" t="str">
        <f t="shared" si="6"/>
        <v>correto</v>
      </c>
    </row>
    <row r="78" spans="1:11" ht="23.15" customHeight="1" x14ac:dyDescent="0.35">
      <c r="A78" s="211" t="s">
        <v>310</v>
      </c>
      <c r="B78" s="211"/>
      <c r="C78" s="211"/>
      <c r="D78" s="211"/>
      <c r="E78" s="211"/>
      <c r="F78" s="211"/>
      <c r="G78" s="213"/>
      <c r="H78" s="41">
        <f>H76+H74</f>
        <v>2107816.2449639998</v>
      </c>
      <c r="I78" s="39">
        <f>IFERROR(VLOOKUP(B78,'Tabela DNIT'!B:D,2,0),0)</f>
        <v>0</v>
      </c>
      <c r="J78" t="str">
        <f t="shared" si="6"/>
        <v>correto</v>
      </c>
    </row>
    <row r="79" spans="1:11" ht="16.5" customHeight="1" x14ac:dyDescent="0.35">
      <c r="I79" s="39">
        <f>IFERROR(VLOOKUP(B79,'Tabela DNIT'!B:D,2,0),0)</f>
        <v>0</v>
      </c>
      <c r="J79" t="str">
        <f t="shared" si="6"/>
        <v>correto</v>
      </c>
    </row>
    <row r="80" spans="1:11" x14ac:dyDescent="0.35">
      <c r="A80" s="211" t="s">
        <v>349</v>
      </c>
      <c r="B80" s="211"/>
      <c r="C80" s="211"/>
      <c r="D80" s="211"/>
      <c r="E80" s="211"/>
      <c r="F80" s="211"/>
      <c r="G80" s="213"/>
      <c r="H80" s="41">
        <f>H81*K30</f>
        <v>4818761.28</v>
      </c>
      <c r="I80" s="39">
        <f>IFERROR(VLOOKUP(B80,'Tabela DNIT'!B:D,2,0),0)</f>
        <v>0</v>
      </c>
      <c r="J80" t="str">
        <f t="shared" si="6"/>
        <v>correto</v>
      </c>
    </row>
    <row r="81" spans="1:10" x14ac:dyDescent="0.35">
      <c r="A81" s="46"/>
      <c r="B81" s="46"/>
      <c r="C81" s="46"/>
      <c r="D81" s="46"/>
      <c r="E81" s="46"/>
      <c r="F81" s="46"/>
      <c r="G81" s="142" t="s">
        <v>315</v>
      </c>
      <c r="H81" s="47">
        <f>TRUNC((H16+H29+H41+H53+H65+H78)/K30,2)</f>
        <v>133854.48000000001</v>
      </c>
      <c r="I81" s="39">
        <f>IFERROR(VLOOKUP(B81,'Tabela DNIT'!B:D,2,0),0)</f>
        <v>0</v>
      </c>
      <c r="J81" t="str">
        <f t="shared" si="6"/>
        <v>correto</v>
      </c>
    </row>
  </sheetData>
  <mergeCells count="70">
    <mergeCell ref="A51:F51"/>
    <mergeCell ref="C9:H9"/>
    <mergeCell ref="C22:H22"/>
    <mergeCell ref="C35:H35"/>
    <mergeCell ref="C47:H47"/>
    <mergeCell ref="A12:G12"/>
    <mergeCell ref="A14:F14"/>
    <mergeCell ref="A25:G25"/>
    <mergeCell ref="A27:F27"/>
    <mergeCell ref="A16:G16"/>
    <mergeCell ref="A19:A20"/>
    <mergeCell ref="B19:B20"/>
    <mergeCell ref="C19:C20"/>
    <mergeCell ref="D44:D45"/>
    <mergeCell ref="E44:F44"/>
    <mergeCell ref="A37:G37"/>
    <mergeCell ref="A39:F39"/>
    <mergeCell ref="A49:G49"/>
    <mergeCell ref="G44:H44"/>
    <mergeCell ref="A29:G29"/>
    <mergeCell ref="A80:G80"/>
    <mergeCell ref="A32:A33"/>
    <mergeCell ref="B32:B33"/>
    <mergeCell ref="C32:C33"/>
    <mergeCell ref="D32:D33"/>
    <mergeCell ref="E32:F32"/>
    <mergeCell ref="G32:H32"/>
    <mergeCell ref="A53:G53"/>
    <mergeCell ref="A41:G41"/>
    <mergeCell ref="A44:A45"/>
    <mergeCell ref="B44:B45"/>
    <mergeCell ref="C34:H34"/>
    <mergeCell ref="C46:H46"/>
    <mergeCell ref="C44:C45"/>
    <mergeCell ref="C8:H8"/>
    <mergeCell ref="C21:H21"/>
    <mergeCell ref="A1:H1"/>
    <mergeCell ref="A2:H2"/>
    <mergeCell ref="B3:H3"/>
    <mergeCell ref="A6:A7"/>
    <mergeCell ref="B6:B7"/>
    <mergeCell ref="C6:C7"/>
    <mergeCell ref="D6:D7"/>
    <mergeCell ref="E6:F6"/>
    <mergeCell ref="G6:H6"/>
    <mergeCell ref="D19:D20"/>
    <mergeCell ref="E19:F19"/>
    <mergeCell ref="G19:H19"/>
    <mergeCell ref="G56:H56"/>
    <mergeCell ref="C58:H58"/>
    <mergeCell ref="C59:H59"/>
    <mergeCell ref="A61:G61"/>
    <mergeCell ref="A63:F63"/>
    <mergeCell ref="A56:A57"/>
    <mergeCell ref="B56:B57"/>
    <mergeCell ref="C56:C57"/>
    <mergeCell ref="D56:D57"/>
    <mergeCell ref="E56:F56"/>
    <mergeCell ref="A65:G65"/>
    <mergeCell ref="A68:A69"/>
    <mergeCell ref="B68:B69"/>
    <mergeCell ref="C68:C69"/>
    <mergeCell ref="D68:D69"/>
    <mergeCell ref="E68:F68"/>
    <mergeCell ref="G68:H68"/>
    <mergeCell ref="C70:H70"/>
    <mergeCell ref="C71:H71"/>
    <mergeCell ref="A74:G74"/>
    <mergeCell ref="A76:F76"/>
    <mergeCell ref="A78:G78"/>
  </mergeCells>
  <pageMargins left="0.511811024" right="0.511811024" top="0.78740157499999996" bottom="0.78740157499999996" header="0.31496062000000002" footer="0.31496062000000002"/>
  <pageSetup paperSize="9" scale="52" orientation="portrait" r:id="rId1"/>
  <colBreaks count="1" manualBreakCount="1">
    <brk id="8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E213D-0A49-4FAD-9317-B0B2E960A6D8}">
  <sheetPr>
    <tabColor rgb="FF0070C0"/>
    <pageSetUpPr fitToPage="1"/>
  </sheetPr>
  <dimension ref="A1:L20"/>
  <sheetViews>
    <sheetView showGridLines="0" view="pageBreakPreview" topLeftCell="C1" zoomScale="136" zoomScaleNormal="100" zoomScaleSheetLayoutView="136" workbookViewId="0">
      <selection activeCell="G12" sqref="G12"/>
    </sheetView>
  </sheetViews>
  <sheetFormatPr defaultRowHeight="14.5" x14ac:dyDescent="0.35"/>
  <cols>
    <col min="1" max="2" width="11.54296875" customWidth="1"/>
    <col min="3" max="3" width="45.54296875" customWidth="1"/>
    <col min="4" max="4" width="16.7265625" customWidth="1"/>
    <col min="7" max="8" width="17.453125" bestFit="1" customWidth="1"/>
    <col min="9" max="9" width="29.26953125" customWidth="1"/>
    <col min="10" max="10" width="9.1796875" customWidth="1"/>
    <col min="11" max="11" width="12.453125" customWidth="1"/>
    <col min="12" max="13" width="9.1796875" customWidth="1"/>
  </cols>
  <sheetData>
    <row r="1" spans="1:12" x14ac:dyDescent="0.35">
      <c r="A1" s="212" t="s">
        <v>287</v>
      </c>
      <c r="B1" s="212"/>
      <c r="C1" s="212"/>
      <c r="D1" s="212"/>
      <c r="E1" s="212"/>
      <c r="F1" s="212"/>
      <c r="G1" s="212"/>
      <c r="H1" s="212"/>
      <c r="K1">
        <v>18</v>
      </c>
      <c r="L1" t="s">
        <v>350</v>
      </c>
    </row>
    <row r="2" spans="1:12" x14ac:dyDescent="0.35">
      <c r="A2" s="212" t="s">
        <v>288</v>
      </c>
      <c r="B2" s="212"/>
      <c r="C2" s="212"/>
      <c r="D2" s="212"/>
      <c r="E2" s="212"/>
      <c r="F2" s="212"/>
      <c r="G2" s="212"/>
      <c r="H2" s="212"/>
    </row>
    <row r="3" spans="1:12" ht="23.15" customHeight="1" x14ac:dyDescent="0.35">
      <c r="A3" s="55" t="s">
        <v>289</v>
      </c>
      <c r="B3" s="227" t="s">
        <v>351</v>
      </c>
      <c r="C3" s="227"/>
      <c r="D3" s="227"/>
      <c r="E3" s="227"/>
      <c r="F3" s="227"/>
      <c r="G3" s="227"/>
      <c r="H3" s="227"/>
    </row>
    <row r="4" spans="1:12" x14ac:dyDescent="0.35">
      <c r="A4" s="216" t="s">
        <v>291</v>
      </c>
      <c r="B4" s="217" t="s">
        <v>292</v>
      </c>
      <c r="C4" s="217" t="s">
        <v>293</v>
      </c>
      <c r="D4" s="217" t="s">
        <v>294</v>
      </c>
      <c r="E4" s="217" t="s">
        <v>295</v>
      </c>
      <c r="F4" s="217"/>
      <c r="G4" s="217" t="s">
        <v>313</v>
      </c>
      <c r="H4" s="218"/>
    </row>
    <row r="5" spans="1:12" x14ac:dyDescent="0.35">
      <c r="A5" s="216"/>
      <c r="B5" s="217"/>
      <c r="C5" s="217"/>
      <c r="D5" s="217"/>
      <c r="E5" s="182" t="s">
        <v>297</v>
      </c>
      <c r="F5" s="182" t="s">
        <v>298</v>
      </c>
      <c r="G5" s="182" t="s">
        <v>299</v>
      </c>
      <c r="H5" s="183" t="s">
        <v>298</v>
      </c>
    </row>
    <row r="6" spans="1:12" ht="23.15" customHeight="1" x14ac:dyDescent="0.35">
      <c r="A6" s="53">
        <v>1</v>
      </c>
      <c r="B6" s="54"/>
      <c r="C6" s="219" t="s">
        <v>300</v>
      </c>
      <c r="D6" s="220"/>
      <c r="E6" s="220"/>
      <c r="F6" s="220"/>
      <c r="G6" s="220"/>
      <c r="H6" s="220"/>
    </row>
    <row r="7" spans="1:12" ht="23.15" customHeight="1" x14ac:dyDescent="0.35">
      <c r="A7" s="33" t="s">
        <v>301</v>
      </c>
      <c r="B7" s="34"/>
      <c r="C7" s="221" t="s">
        <v>302</v>
      </c>
      <c r="D7" s="222"/>
      <c r="E7" s="222"/>
      <c r="F7" s="222"/>
      <c r="G7" s="222"/>
      <c r="H7" s="222"/>
    </row>
    <row r="8" spans="1:12" ht="23.15" customHeight="1" x14ac:dyDescent="0.35">
      <c r="A8" s="35"/>
      <c r="B8" s="36" t="s">
        <v>122</v>
      </c>
      <c r="C8" s="37" t="s">
        <v>241</v>
      </c>
      <c r="D8" s="36" t="s">
        <v>352</v>
      </c>
      <c r="E8" s="38">
        <v>0.5</v>
      </c>
      <c r="F8" s="38">
        <f>K1*E8</f>
        <v>9</v>
      </c>
      <c r="G8" s="39">
        <f>VLOOKUP(B8,'Tabela DNIT'!B:D,3,0)</f>
        <v>36089.5</v>
      </c>
      <c r="H8" s="40">
        <f t="shared" ref="H8" si="0">TRUNC(F8*G8,2)</f>
        <v>324805.5</v>
      </c>
      <c r="I8" s="39" t="str">
        <f>IFERROR(VLOOKUP(B8,'Tabela DNIT'!B:D,2,0),0)</f>
        <v>Engenheiro consultor especial</v>
      </c>
      <c r="J8" t="str">
        <f>IF(I8=C8,"correto","erro")</f>
        <v>correto</v>
      </c>
      <c r="K8" s="39">
        <f>VLOOKUP(I8,'Tabela DNIT'!C:D,2,0)</f>
        <v>36089.5</v>
      </c>
      <c r="L8" t="str">
        <f>IF(K8=G8,"correto","erro")</f>
        <v>correto</v>
      </c>
    </row>
    <row r="9" spans="1:12" ht="15" customHeight="1" x14ac:dyDescent="0.35">
      <c r="A9" s="211" t="s">
        <v>308</v>
      </c>
      <c r="B9" s="211"/>
      <c r="C9" s="211"/>
      <c r="D9" s="211"/>
      <c r="E9" s="211"/>
      <c r="F9" s="211"/>
      <c r="G9" s="213"/>
      <c r="H9" s="41">
        <f>H8</f>
        <v>324805.5</v>
      </c>
      <c r="I9" s="39">
        <f>IFERROR(VLOOKUP(B9,'Tabela DNIT'!B:D,2,0),0)</f>
        <v>0</v>
      </c>
      <c r="J9" t="str">
        <f t="shared" ref="J9:J20" si="1">IF(I9=C8,"correto","erro")</f>
        <v>erro</v>
      </c>
    </row>
    <row r="10" spans="1:12" ht="5.15" customHeight="1" x14ac:dyDescent="0.35">
      <c r="A10" s="46"/>
      <c r="B10" s="46"/>
      <c r="C10" s="46"/>
      <c r="D10" s="46"/>
      <c r="E10" s="46"/>
      <c r="F10" s="46"/>
      <c r="G10" s="46"/>
      <c r="H10" s="46"/>
      <c r="I10" s="39">
        <f>IFERROR(VLOOKUP(B10,'Tabela DNIT'!B:D,2,0),0)</f>
        <v>0</v>
      </c>
      <c r="J10" t="str">
        <f t="shared" si="1"/>
        <v>correto</v>
      </c>
    </row>
    <row r="11" spans="1:12" ht="15" customHeight="1" x14ac:dyDescent="0.35">
      <c r="A11" s="211" t="s">
        <v>309</v>
      </c>
      <c r="B11" s="211"/>
      <c r="C11" s="211"/>
      <c r="D11" s="211"/>
      <c r="E11" s="211"/>
      <c r="F11" s="211"/>
      <c r="G11" s="48">
        <f>'BDI FNS'!E31</f>
        <v>0.44069999999999998</v>
      </c>
      <c r="H11" s="41">
        <f>H9*G11</f>
        <v>143141.78385000001</v>
      </c>
      <c r="I11" s="39">
        <f>IFERROR(VLOOKUP(B11,'Tabela DNIT'!B:D,2,0),0)</f>
        <v>0</v>
      </c>
      <c r="J11" t="str">
        <f t="shared" si="1"/>
        <v>correto</v>
      </c>
    </row>
    <row r="12" spans="1:12" ht="5.15" customHeight="1" x14ac:dyDescent="0.35">
      <c r="A12" s="46"/>
      <c r="B12" s="46"/>
      <c r="C12" s="46"/>
      <c r="D12" s="46"/>
      <c r="E12" s="46"/>
      <c r="F12" s="46"/>
      <c r="G12" s="46"/>
      <c r="H12" s="46"/>
      <c r="I12" s="39">
        <f>IFERROR(VLOOKUP(B12,'Tabela DNIT'!B:D,2,0),0)</f>
        <v>0</v>
      </c>
      <c r="J12" t="str">
        <f t="shared" si="1"/>
        <v>correto</v>
      </c>
    </row>
    <row r="13" spans="1:12" ht="15" customHeight="1" x14ac:dyDescent="0.35">
      <c r="A13" s="211" t="s">
        <v>310</v>
      </c>
      <c r="B13" s="211"/>
      <c r="C13" s="211"/>
      <c r="D13" s="211"/>
      <c r="E13" s="211"/>
      <c r="F13" s="211"/>
      <c r="G13" s="213"/>
      <c r="H13" s="41">
        <f>H14*K1</f>
        <v>467947.26</v>
      </c>
      <c r="I13" s="39">
        <f>IFERROR(VLOOKUP(B13,'Tabela DNIT'!B:D,2,0),0)</f>
        <v>0</v>
      </c>
      <c r="J13" t="str">
        <f t="shared" si="1"/>
        <v>correto</v>
      </c>
    </row>
    <row r="14" spans="1:12" x14ac:dyDescent="0.35">
      <c r="A14" s="46"/>
      <c r="B14" s="46"/>
      <c r="C14" s="46"/>
      <c r="D14" s="46"/>
      <c r="E14" s="46"/>
      <c r="F14" s="46"/>
      <c r="G14" s="142" t="s">
        <v>353</v>
      </c>
      <c r="H14" s="156">
        <f>TRUNC((H11+H9)/K1,2)</f>
        <v>25997.07</v>
      </c>
      <c r="I14" s="39">
        <f>IFERROR(VLOOKUP(B14,'Tabela DNIT'!B:D,2,0),0)</f>
        <v>0</v>
      </c>
      <c r="J14" t="str">
        <f t="shared" si="1"/>
        <v>correto</v>
      </c>
    </row>
    <row r="15" spans="1:12" x14ac:dyDescent="0.35">
      <c r="I15" s="39">
        <f>IFERROR(VLOOKUP(B15,'Tabela DNIT'!B:D,2,0),0)</f>
        <v>0</v>
      </c>
      <c r="J15" t="str">
        <f t="shared" si="1"/>
        <v>correto</v>
      </c>
    </row>
    <row r="16" spans="1:12" x14ac:dyDescent="0.35">
      <c r="I16" s="39">
        <f>IFERROR(VLOOKUP(B16,'Tabela DNIT'!B:D,2,0),0)</f>
        <v>0</v>
      </c>
      <c r="J16" t="str">
        <f t="shared" si="1"/>
        <v>correto</v>
      </c>
    </row>
    <row r="17" spans="9:10" x14ac:dyDescent="0.35">
      <c r="I17" s="39">
        <f>IFERROR(VLOOKUP(B17,'Tabela DNIT'!B:D,2,0),0)</f>
        <v>0</v>
      </c>
      <c r="J17" t="str">
        <f t="shared" si="1"/>
        <v>correto</v>
      </c>
    </row>
    <row r="18" spans="9:10" x14ac:dyDescent="0.35">
      <c r="I18" s="39">
        <f>IFERROR(VLOOKUP(B18,'Tabela DNIT'!B:D,2,0),0)</f>
        <v>0</v>
      </c>
      <c r="J18" t="str">
        <f t="shared" si="1"/>
        <v>correto</v>
      </c>
    </row>
    <row r="19" spans="9:10" x14ac:dyDescent="0.35">
      <c r="I19" s="39">
        <f>IFERROR(VLOOKUP(B19,'Tabela DNIT'!B:D,2,0),0)</f>
        <v>0</v>
      </c>
      <c r="J19" t="str">
        <f t="shared" si="1"/>
        <v>correto</v>
      </c>
    </row>
    <row r="20" spans="9:10" x14ac:dyDescent="0.35">
      <c r="I20" s="39">
        <f>IFERROR(VLOOKUP(B20,'Tabela DNIT'!B:D,2,0),0)</f>
        <v>0</v>
      </c>
      <c r="J20" t="str">
        <f t="shared" si="1"/>
        <v>correto</v>
      </c>
    </row>
  </sheetData>
  <mergeCells count="14">
    <mergeCell ref="C6:H6"/>
    <mergeCell ref="C7:H7"/>
    <mergeCell ref="A13:G13"/>
    <mergeCell ref="A9:G9"/>
    <mergeCell ref="A11:F11"/>
    <mergeCell ref="A1:H1"/>
    <mergeCell ref="A2:H2"/>
    <mergeCell ref="B3:H3"/>
    <mergeCell ref="A4:A5"/>
    <mergeCell ref="B4:B5"/>
    <mergeCell ref="C4:C5"/>
    <mergeCell ref="D4:D5"/>
    <mergeCell ref="E4:F4"/>
    <mergeCell ref="G4:H4"/>
  </mergeCells>
  <pageMargins left="0.511811024" right="0.511811024" top="0.78740157499999996" bottom="0.78740157499999996" header="0.31496062000000002" footer="0.31496062000000002"/>
  <pageSetup paperSize="9" scale="67" orientation="portrait" r:id="rId1"/>
  <colBreaks count="1" manualBreakCount="1">
    <brk id="8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3B035-23D1-4BF3-8A30-6D702888F7A3}">
  <sheetPr>
    <tabColor rgb="FF0070C0"/>
    <pageSetUpPr fitToPage="1"/>
  </sheetPr>
  <dimension ref="A1:L25"/>
  <sheetViews>
    <sheetView showGridLines="0" view="pageBreakPreview" zoomScale="136" zoomScaleNormal="100" zoomScaleSheetLayoutView="136" workbookViewId="0">
      <selection activeCell="G25" sqref="G25"/>
    </sheetView>
  </sheetViews>
  <sheetFormatPr defaultRowHeight="14.5" x14ac:dyDescent="0.35"/>
  <cols>
    <col min="1" max="2" width="11.54296875" customWidth="1"/>
    <col min="3" max="3" width="45.54296875" customWidth="1"/>
    <col min="4" max="4" width="16.7265625" customWidth="1"/>
    <col min="5" max="5" width="12.453125" customWidth="1"/>
    <col min="6" max="7" width="17.453125" bestFit="1" customWidth="1"/>
    <col min="9" max="9" width="8.1796875" customWidth="1"/>
    <col min="10" max="10" width="9.1796875" customWidth="1"/>
    <col min="11" max="11" width="16" customWidth="1"/>
    <col min="12" max="13" width="9.1796875" customWidth="1"/>
  </cols>
  <sheetData>
    <row r="1" spans="1:12" x14ac:dyDescent="0.35">
      <c r="A1" s="212" t="s">
        <v>287</v>
      </c>
      <c r="B1" s="212"/>
      <c r="C1" s="212"/>
      <c r="D1" s="212"/>
      <c r="E1" s="212"/>
      <c r="F1" s="212"/>
      <c r="G1" s="212"/>
      <c r="J1">
        <v>36</v>
      </c>
      <c r="K1" t="s">
        <v>354</v>
      </c>
    </row>
    <row r="2" spans="1:12" x14ac:dyDescent="0.35">
      <c r="A2" s="212" t="s">
        <v>288</v>
      </c>
      <c r="B2" s="212"/>
      <c r="C2" s="212"/>
      <c r="D2" s="212"/>
      <c r="E2" s="212"/>
      <c r="F2" s="212"/>
      <c r="G2" s="212"/>
    </row>
    <row r="3" spans="1:12" ht="23.15" customHeight="1" x14ac:dyDescent="0.35">
      <c r="A3" s="55" t="s">
        <v>289</v>
      </c>
      <c r="B3" s="227" t="s">
        <v>355</v>
      </c>
      <c r="C3" s="227"/>
      <c r="D3" s="227"/>
      <c r="E3" s="227"/>
      <c r="F3" s="227"/>
      <c r="G3" s="227"/>
    </row>
    <row r="4" spans="1:12" x14ac:dyDescent="0.35">
      <c r="A4" s="216" t="s">
        <v>291</v>
      </c>
      <c r="B4" s="217" t="s">
        <v>292</v>
      </c>
      <c r="C4" s="217" t="s">
        <v>293</v>
      </c>
      <c r="D4" s="217" t="s">
        <v>294</v>
      </c>
      <c r="E4" s="228" t="s">
        <v>356</v>
      </c>
      <c r="F4" s="217" t="s">
        <v>313</v>
      </c>
      <c r="G4" s="218"/>
    </row>
    <row r="5" spans="1:12" x14ac:dyDescent="0.35">
      <c r="A5" s="216"/>
      <c r="B5" s="217"/>
      <c r="C5" s="217"/>
      <c r="D5" s="217"/>
      <c r="E5" s="229"/>
      <c r="F5" s="182" t="s">
        <v>299</v>
      </c>
      <c r="G5" s="183" t="s">
        <v>298</v>
      </c>
    </row>
    <row r="6" spans="1:12" ht="23.15" customHeight="1" x14ac:dyDescent="0.35">
      <c r="A6" s="110">
        <v>1</v>
      </c>
      <c r="B6" s="111"/>
      <c r="C6" s="230" t="s">
        <v>357</v>
      </c>
      <c r="D6" s="231"/>
      <c r="E6" s="231"/>
      <c r="F6" s="231"/>
      <c r="G6" s="231"/>
    </row>
    <row r="7" spans="1:12" ht="23.15" customHeight="1" x14ac:dyDescent="0.35">
      <c r="A7" s="33"/>
      <c r="B7" s="36" t="s">
        <v>258</v>
      </c>
      <c r="C7" s="37" t="s">
        <v>259</v>
      </c>
      <c r="D7" s="36" t="s">
        <v>358</v>
      </c>
      <c r="E7" s="38">
        <f>J1</f>
        <v>36</v>
      </c>
      <c r="F7" s="39">
        <f>DESLOCAMENTOS!K6</f>
        <v>767</v>
      </c>
      <c r="G7" s="40">
        <f>TRUNC(E7*F7,2)</f>
        <v>27612</v>
      </c>
      <c r="H7" s="39">
        <f>IFERROR(VLOOKUP(B7,'Tabela DNIT'!B:D,2,0),0)</f>
        <v>0</v>
      </c>
      <c r="I7" t="str">
        <f>IF(H7=C7,"correto","erro")</f>
        <v>erro</v>
      </c>
    </row>
    <row r="8" spans="1:12" ht="15" customHeight="1" x14ac:dyDescent="0.35">
      <c r="A8" s="211" t="s">
        <v>308</v>
      </c>
      <c r="B8" s="211"/>
      <c r="C8" s="211"/>
      <c r="D8" s="211"/>
      <c r="E8" s="211"/>
      <c r="F8" s="213"/>
      <c r="G8" s="41">
        <f>SUM(G7:G7)</f>
        <v>27612</v>
      </c>
      <c r="K8" s="39" t="e">
        <f>VLOOKUP(I8,'Tabela DNIT'!C:D,2,0)</f>
        <v>#N/A</v>
      </c>
      <c r="L8" t="e">
        <f>IF(K8=G8,"correto","erro")</f>
        <v>#N/A</v>
      </c>
    </row>
    <row r="9" spans="1:12" hidden="1" x14ac:dyDescent="0.35">
      <c r="A9" s="146"/>
      <c r="B9" s="147"/>
      <c r="C9" s="148"/>
      <c r="D9" s="149"/>
      <c r="E9" s="147"/>
      <c r="F9" s="147"/>
      <c r="G9" s="147"/>
      <c r="I9" s="39">
        <f>IFERROR(VLOOKUP(B9,'Tabela DNIT'!B:D,2,0),0)</f>
        <v>0</v>
      </c>
      <c r="J9" t="str">
        <f t="shared" ref="J9:J20" si="0">IF(I9=C8,"correto","erro")</f>
        <v>correto</v>
      </c>
    </row>
    <row r="10" spans="1:12" hidden="1" x14ac:dyDescent="0.35">
      <c r="A10" s="146"/>
      <c r="B10" s="147"/>
      <c r="C10" s="148"/>
      <c r="D10" s="149"/>
      <c r="E10" s="147"/>
      <c r="F10" s="147"/>
      <c r="G10" s="147"/>
      <c r="I10" s="39">
        <f>IFERROR(VLOOKUP(B10,'Tabela DNIT'!B:D,2,0),0)</f>
        <v>0</v>
      </c>
      <c r="J10" t="str">
        <f t="shared" si="0"/>
        <v>correto</v>
      </c>
    </row>
    <row r="11" spans="1:12" hidden="1" x14ac:dyDescent="0.35">
      <c r="A11" s="146"/>
      <c r="B11" s="147"/>
      <c r="C11" s="148"/>
      <c r="D11" s="149"/>
      <c r="E11" s="147"/>
      <c r="F11" s="147"/>
      <c r="G11" s="147"/>
      <c r="I11" s="39">
        <f>IFERROR(VLOOKUP(B11,'Tabela DNIT'!B:D,2,0),0)</f>
        <v>0</v>
      </c>
      <c r="J11" t="str">
        <f t="shared" si="0"/>
        <v>correto</v>
      </c>
    </row>
    <row r="12" spans="1:12" hidden="1" x14ac:dyDescent="0.35">
      <c r="A12" s="146"/>
      <c r="B12" s="147"/>
      <c r="C12" s="148"/>
      <c r="D12" s="149"/>
      <c r="E12" s="147"/>
      <c r="F12" s="147"/>
      <c r="G12" s="147"/>
      <c r="I12" s="39">
        <f>IFERROR(VLOOKUP(B12,'Tabela DNIT'!B:D,2,0),0)</f>
        <v>0</v>
      </c>
      <c r="J12" t="str">
        <f t="shared" si="0"/>
        <v>correto</v>
      </c>
    </row>
    <row r="13" spans="1:12" hidden="1" x14ac:dyDescent="0.35">
      <c r="A13" s="146"/>
      <c r="B13" s="147"/>
      <c r="C13" s="148"/>
      <c r="D13" s="149"/>
      <c r="E13" s="147"/>
      <c r="F13" s="147"/>
      <c r="G13" s="147"/>
      <c r="I13" s="39">
        <f>IFERROR(VLOOKUP(B13,'Tabela DNIT'!B:D,2,0),0)</f>
        <v>0</v>
      </c>
      <c r="J13" t="str">
        <f t="shared" si="0"/>
        <v>correto</v>
      </c>
    </row>
    <row r="14" spans="1:12" hidden="1" x14ac:dyDescent="0.35">
      <c r="A14" s="146"/>
      <c r="B14" s="147"/>
      <c r="C14" s="148"/>
      <c r="D14" s="149"/>
      <c r="E14" s="147"/>
      <c r="F14" s="147"/>
      <c r="G14" s="147"/>
      <c r="I14" s="39">
        <f>IFERROR(VLOOKUP(B14,'Tabela DNIT'!B:D,2,0),0)</f>
        <v>0</v>
      </c>
      <c r="J14" t="str">
        <f t="shared" si="0"/>
        <v>correto</v>
      </c>
    </row>
    <row r="15" spans="1:12" hidden="1" x14ac:dyDescent="0.35">
      <c r="A15" s="146"/>
      <c r="B15" s="147"/>
      <c r="C15" s="148"/>
      <c r="D15" s="149"/>
      <c r="E15" s="147"/>
      <c r="F15" s="147"/>
      <c r="G15" s="147"/>
      <c r="I15" s="39">
        <f>IFERROR(VLOOKUP(B15,'Tabela DNIT'!B:D,2,0),0)</f>
        <v>0</v>
      </c>
      <c r="J15" t="str">
        <f t="shared" si="0"/>
        <v>correto</v>
      </c>
    </row>
    <row r="16" spans="1:12" hidden="1" x14ac:dyDescent="0.35">
      <c r="A16" s="146"/>
      <c r="B16" s="147"/>
      <c r="C16" s="148"/>
      <c r="D16" s="149"/>
      <c r="E16" s="147"/>
      <c r="F16" s="147"/>
      <c r="G16" s="147"/>
      <c r="I16" s="39">
        <f>IFERROR(VLOOKUP(B16,'Tabela DNIT'!B:D,2,0),0)</f>
        <v>0</v>
      </c>
      <c r="J16" t="str">
        <f t="shared" si="0"/>
        <v>correto</v>
      </c>
    </row>
    <row r="17" spans="1:10" hidden="1" x14ac:dyDescent="0.35">
      <c r="A17" s="146"/>
      <c r="B17" s="147"/>
      <c r="C17" s="148"/>
      <c r="D17" s="149"/>
      <c r="E17" s="147"/>
      <c r="F17" s="147"/>
      <c r="G17" s="147"/>
      <c r="I17" s="39">
        <f>IFERROR(VLOOKUP(B17,'Tabela DNIT'!B:D,2,0),0)</f>
        <v>0</v>
      </c>
      <c r="J17" t="str">
        <f t="shared" si="0"/>
        <v>correto</v>
      </c>
    </row>
    <row r="18" spans="1:10" hidden="1" x14ac:dyDescent="0.35">
      <c r="A18" s="146"/>
      <c r="B18" s="147"/>
      <c r="C18" s="148"/>
      <c r="D18" s="149"/>
      <c r="E18" s="147"/>
      <c r="F18" s="147"/>
      <c r="G18" s="147"/>
      <c r="I18" s="39">
        <f>IFERROR(VLOOKUP(B18,'Tabela DNIT'!B:D,2,0),0)</f>
        <v>0</v>
      </c>
      <c r="J18" t="str">
        <f t="shared" si="0"/>
        <v>correto</v>
      </c>
    </row>
    <row r="19" spans="1:10" hidden="1" x14ac:dyDescent="0.35">
      <c r="A19" s="146"/>
      <c r="B19" s="147"/>
      <c r="C19" s="148"/>
      <c r="D19" s="149"/>
      <c r="E19" s="147"/>
      <c r="F19" s="147"/>
      <c r="G19" s="147"/>
      <c r="I19" s="39">
        <f>IFERROR(VLOOKUP(B19,'Tabela DNIT'!B:D,2,0),0)</f>
        <v>0</v>
      </c>
      <c r="J19" t="str">
        <f t="shared" si="0"/>
        <v>correto</v>
      </c>
    </row>
    <row r="20" spans="1:10" hidden="1" x14ac:dyDescent="0.35">
      <c r="A20" s="146"/>
      <c r="B20" s="147"/>
      <c r="C20" s="148"/>
      <c r="D20" s="149"/>
      <c r="E20" s="147"/>
      <c r="F20" s="147"/>
      <c r="G20" s="147"/>
      <c r="I20" s="39">
        <f>IFERROR(VLOOKUP(B20,'Tabela DNIT'!B:D,2,0),0)</f>
        <v>0</v>
      </c>
      <c r="J20" t="str">
        <f t="shared" si="0"/>
        <v>correto</v>
      </c>
    </row>
    <row r="21" spans="1:10" ht="5.25" customHeight="1" x14ac:dyDescent="0.35">
      <c r="A21" s="46"/>
      <c r="B21" s="46"/>
      <c r="C21" s="46"/>
      <c r="D21" s="46"/>
      <c r="E21" s="46"/>
      <c r="F21" s="46"/>
      <c r="G21" s="46"/>
    </row>
    <row r="22" spans="1:10" s="46" customFormat="1" ht="23.15" customHeight="1" x14ac:dyDescent="0.3">
      <c r="A22" s="211" t="s">
        <v>309</v>
      </c>
      <c r="B22" s="211"/>
      <c r="C22" s="211"/>
      <c r="D22" s="211"/>
      <c r="E22" s="211"/>
      <c r="F22" s="48">
        <f>'BDI FIOL e FICO'!$E$31</f>
        <v>0.30740000000000001</v>
      </c>
      <c r="G22" s="41">
        <f>G8*F22</f>
        <v>8487.9287999999997</v>
      </c>
    </row>
    <row r="23" spans="1:10" s="46" customFormat="1" ht="6.75" customHeight="1" x14ac:dyDescent="0.3"/>
    <row r="24" spans="1:10" s="46" customFormat="1" ht="23.15" customHeight="1" x14ac:dyDescent="0.3">
      <c r="A24" s="211" t="s">
        <v>310</v>
      </c>
      <c r="B24" s="211"/>
      <c r="C24" s="211"/>
      <c r="D24" s="211"/>
      <c r="E24" s="211"/>
      <c r="F24" s="213"/>
      <c r="G24" s="41">
        <f>G25*J1</f>
        <v>36099.72</v>
      </c>
    </row>
    <row r="25" spans="1:10" x14ac:dyDescent="0.35">
      <c r="A25" s="46"/>
      <c r="B25" s="46"/>
      <c r="C25" s="46"/>
      <c r="D25" s="46"/>
      <c r="E25" s="46"/>
      <c r="F25" s="142" t="s">
        <v>353</v>
      </c>
      <c r="G25" s="47">
        <f>TRUNC((G22+G8)/J1,2)</f>
        <v>1002.77</v>
      </c>
    </row>
  </sheetData>
  <mergeCells count="13">
    <mergeCell ref="A1:G1"/>
    <mergeCell ref="A2:G2"/>
    <mergeCell ref="B3:G3"/>
    <mergeCell ref="F4:G4"/>
    <mergeCell ref="C6:G6"/>
    <mergeCell ref="A8:F8"/>
    <mergeCell ref="A22:E22"/>
    <mergeCell ref="A24:F24"/>
    <mergeCell ref="E4:E5"/>
    <mergeCell ref="A4:A5"/>
    <mergeCell ref="B4:B5"/>
    <mergeCell ref="C4:C5"/>
    <mergeCell ref="D4:D5"/>
  </mergeCells>
  <pageMargins left="0.511811024" right="0.511811024" top="0.78740157499999996" bottom="0.78740157499999996" header="0.31496062000000002" footer="0.31496062000000002"/>
  <pageSetup paperSize="9" scale="69" orientation="portrait" r:id="rId1"/>
  <colBreaks count="1" manualBreakCount="1">
    <brk id="7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B24A9-ED82-425E-AA0A-D24DCF7A4752}">
  <sheetPr>
    <tabColor rgb="FF0070C0"/>
    <pageSetUpPr fitToPage="1"/>
  </sheetPr>
  <dimension ref="A1:L25"/>
  <sheetViews>
    <sheetView showGridLines="0" view="pageBreakPreview" zoomScale="136" zoomScaleNormal="100" zoomScaleSheetLayoutView="136" workbookViewId="0">
      <selection activeCell="F23" sqref="F23"/>
    </sheetView>
  </sheetViews>
  <sheetFormatPr defaultRowHeight="14.5" x14ac:dyDescent="0.35"/>
  <cols>
    <col min="1" max="2" width="11.54296875" customWidth="1"/>
    <col min="3" max="3" width="45.54296875" customWidth="1"/>
    <col min="4" max="4" width="16.7265625" customWidth="1"/>
    <col min="5" max="5" width="12" customWidth="1"/>
    <col min="6" max="7" width="17.453125" bestFit="1" customWidth="1"/>
    <col min="9" max="9" width="8.1796875" customWidth="1"/>
    <col min="10" max="10" width="9.1796875" customWidth="1"/>
    <col min="11" max="11" width="16" customWidth="1"/>
    <col min="12" max="13" width="9.1796875" customWidth="1"/>
  </cols>
  <sheetData>
    <row r="1" spans="1:12" x14ac:dyDescent="0.35">
      <c r="A1" s="212" t="s">
        <v>287</v>
      </c>
      <c r="B1" s="212"/>
      <c r="C1" s="212"/>
      <c r="D1" s="212"/>
      <c r="E1" s="212"/>
      <c r="F1" s="212"/>
      <c r="G1" s="212"/>
      <c r="J1">
        <v>24</v>
      </c>
      <c r="K1" t="s">
        <v>354</v>
      </c>
    </row>
    <row r="2" spans="1:12" x14ac:dyDescent="0.35">
      <c r="A2" s="212" t="s">
        <v>288</v>
      </c>
      <c r="B2" s="212"/>
      <c r="C2" s="212"/>
      <c r="D2" s="212"/>
      <c r="E2" s="212"/>
      <c r="F2" s="212"/>
      <c r="G2" s="212"/>
    </row>
    <row r="3" spans="1:12" ht="23.15" customHeight="1" x14ac:dyDescent="0.35">
      <c r="A3" s="55" t="s">
        <v>289</v>
      </c>
      <c r="B3" s="227" t="s">
        <v>359</v>
      </c>
      <c r="C3" s="227"/>
      <c r="D3" s="227"/>
      <c r="E3" s="227"/>
      <c r="F3" s="227"/>
      <c r="G3" s="227"/>
    </row>
    <row r="4" spans="1:12" x14ac:dyDescent="0.35">
      <c r="A4" s="216" t="s">
        <v>291</v>
      </c>
      <c r="B4" s="217" t="s">
        <v>292</v>
      </c>
      <c r="C4" s="217" t="s">
        <v>293</v>
      </c>
      <c r="D4" s="217" t="s">
        <v>294</v>
      </c>
      <c r="E4" s="228" t="s">
        <v>356</v>
      </c>
      <c r="F4" s="217" t="s">
        <v>313</v>
      </c>
      <c r="G4" s="218"/>
    </row>
    <row r="5" spans="1:12" x14ac:dyDescent="0.35">
      <c r="A5" s="216"/>
      <c r="B5" s="217"/>
      <c r="C5" s="217"/>
      <c r="D5" s="217"/>
      <c r="E5" s="229"/>
      <c r="F5" s="182" t="s">
        <v>299</v>
      </c>
      <c r="G5" s="183" t="s">
        <v>298</v>
      </c>
    </row>
    <row r="6" spans="1:12" ht="23.15" customHeight="1" x14ac:dyDescent="0.35">
      <c r="A6" s="110">
        <v>1</v>
      </c>
      <c r="B6" s="111"/>
      <c r="C6" s="230" t="s">
        <v>357</v>
      </c>
      <c r="D6" s="231"/>
      <c r="E6" s="231"/>
      <c r="F6" s="231"/>
      <c r="G6" s="231"/>
    </row>
    <row r="7" spans="1:12" ht="23.15" customHeight="1" x14ac:dyDescent="0.35">
      <c r="A7" s="33"/>
      <c r="B7" s="36" t="s">
        <v>254</v>
      </c>
      <c r="C7" s="37" t="s">
        <v>255</v>
      </c>
      <c r="D7" s="36" t="s">
        <v>358</v>
      </c>
      <c r="E7" s="38">
        <f>J1</f>
        <v>24</v>
      </c>
      <c r="F7" s="39">
        <f>DESLOCAMENTOS!K5</f>
        <v>513</v>
      </c>
      <c r="G7" s="40">
        <f>TRUNC(E7*F7,2)</f>
        <v>12312</v>
      </c>
    </row>
    <row r="8" spans="1:12" ht="15" customHeight="1" x14ac:dyDescent="0.35">
      <c r="A8" s="211" t="s">
        <v>308</v>
      </c>
      <c r="B8" s="211"/>
      <c r="C8" s="211"/>
      <c r="D8" s="211"/>
      <c r="E8" s="211"/>
      <c r="F8" s="213"/>
      <c r="G8" s="41">
        <f>SUM(G7:G7)</f>
        <v>12312</v>
      </c>
      <c r="I8" s="39">
        <f>IFERROR(VLOOKUP(B8,'Tabela DNIT'!B:D,2,0),0)</f>
        <v>0</v>
      </c>
      <c r="J8" t="str">
        <f>IF(I8=C7,"correto","erro")</f>
        <v>erro</v>
      </c>
      <c r="K8" s="39" t="e">
        <f>VLOOKUP(I8,'Tabela DNIT'!C:D,2,0)</f>
        <v>#N/A</v>
      </c>
      <c r="L8" t="e">
        <f>IF(K8=G8,"correto","erro")</f>
        <v>#N/A</v>
      </c>
    </row>
    <row r="9" spans="1:12" hidden="1" x14ac:dyDescent="0.35">
      <c r="A9" s="146"/>
      <c r="B9" s="147"/>
      <c r="C9" s="148"/>
      <c r="D9" s="149"/>
      <c r="E9" s="147"/>
      <c r="F9" s="147"/>
      <c r="G9" s="147"/>
      <c r="I9" s="39">
        <f>IFERROR(VLOOKUP(B9,'Tabela DNIT'!B:D,2,0),0)</f>
        <v>0</v>
      </c>
      <c r="J9" t="str">
        <f t="shared" ref="J9:J20" si="0">IF(I9=C8,"correto","erro")</f>
        <v>correto</v>
      </c>
    </row>
    <row r="10" spans="1:12" hidden="1" x14ac:dyDescent="0.35">
      <c r="A10" s="146"/>
      <c r="B10" s="147"/>
      <c r="C10" s="148"/>
      <c r="D10" s="149"/>
      <c r="E10" s="147"/>
      <c r="F10" s="147"/>
      <c r="G10" s="147"/>
      <c r="I10" s="39">
        <f>IFERROR(VLOOKUP(B10,'Tabela DNIT'!B:D,2,0),0)</f>
        <v>0</v>
      </c>
      <c r="J10" t="str">
        <f t="shared" si="0"/>
        <v>correto</v>
      </c>
    </row>
    <row r="11" spans="1:12" hidden="1" x14ac:dyDescent="0.35">
      <c r="A11" s="146"/>
      <c r="B11" s="147"/>
      <c r="C11" s="148"/>
      <c r="D11" s="149"/>
      <c r="E11" s="147"/>
      <c r="F11" s="147"/>
      <c r="G11" s="147"/>
      <c r="I11" s="39">
        <f>IFERROR(VLOOKUP(B11,'Tabela DNIT'!B:D,2,0),0)</f>
        <v>0</v>
      </c>
      <c r="J11" t="str">
        <f t="shared" si="0"/>
        <v>correto</v>
      </c>
    </row>
    <row r="12" spans="1:12" hidden="1" x14ac:dyDescent="0.35">
      <c r="A12" s="146"/>
      <c r="B12" s="147"/>
      <c r="C12" s="148"/>
      <c r="D12" s="149"/>
      <c r="E12" s="147"/>
      <c r="F12" s="147"/>
      <c r="G12" s="147"/>
      <c r="I12" s="39">
        <f>IFERROR(VLOOKUP(B12,'Tabela DNIT'!B:D,2,0),0)</f>
        <v>0</v>
      </c>
      <c r="J12" t="str">
        <f t="shared" si="0"/>
        <v>correto</v>
      </c>
    </row>
    <row r="13" spans="1:12" hidden="1" x14ac:dyDescent="0.35">
      <c r="A13" s="146"/>
      <c r="B13" s="147"/>
      <c r="C13" s="148"/>
      <c r="D13" s="149"/>
      <c r="E13" s="147"/>
      <c r="F13" s="147"/>
      <c r="G13" s="147"/>
      <c r="I13" s="39">
        <f>IFERROR(VLOOKUP(B13,'Tabela DNIT'!B:D,2,0),0)</f>
        <v>0</v>
      </c>
      <c r="J13" t="str">
        <f t="shared" si="0"/>
        <v>correto</v>
      </c>
    </row>
    <row r="14" spans="1:12" hidden="1" x14ac:dyDescent="0.35">
      <c r="A14" s="146"/>
      <c r="B14" s="147"/>
      <c r="C14" s="148"/>
      <c r="D14" s="149"/>
      <c r="E14" s="147"/>
      <c r="F14" s="147"/>
      <c r="G14" s="147"/>
      <c r="I14" s="39">
        <f>IFERROR(VLOOKUP(B14,'Tabela DNIT'!B:D,2,0),0)</f>
        <v>0</v>
      </c>
      <c r="J14" t="str">
        <f t="shared" si="0"/>
        <v>correto</v>
      </c>
    </row>
    <row r="15" spans="1:12" hidden="1" x14ac:dyDescent="0.35">
      <c r="A15" s="146"/>
      <c r="B15" s="147"/>
      <c r="C15" s="148"/>
      <c r="D15" s="149"/>
      <c r="E15" s="147"/>
      <c r="F15" s="147"/>
      <c r="G15" s="147"/>
      <c r="I15" s="39">
        <f>IFERROR(VLOOKUP(B15,'Tabela DNIT'!B:D,2,0),0)</f>
        <v>0</v>
      </c>
      <c r="J15" t="str">
        <f t="shared" si="0"/>
        <v>correto</v>
      </c>
    </row>
    <row r="16" spans="1:12" hidden="1" x14ac:dyDescent="0.35">
      <c r="A16" s="146"/>
      <c r="B16" s="147"/>
      <c r="C16" s="148"/>
      <c r="D16" s="149"/>
      <c r="E16" s="147"/>
      <c r="F16" s="147"/>
      <c r="G16" s="147"/>
      <c r="I16" s="39">
        <f>IFERROR(VLOOKUP(B16,'Tabela DNIT'!B:D,2,0),0)</f>
        <v>0</v>
      </c>
      <c r="J16" t="str">
        <f t="shared" si="0"/>
        <v>correto</v>
      </c>
    </row>
    <row r="17" spans="1:10" hidden="1" x14ac:dyDescent="0.35">
      <c r="A17" s="146"/>
      <c r="B17" s="147"/>
      <c r="C17" s="148"/>
      <c r="D17" s="149"/>
      <c r="E17" s="147"/>
      <c r="F17" s="147"/>
      <c r="G17" s="147"/>
      <c r="I17" s="39">
        <f>IFERROR(VLOOKUP(B17,'Tabela DNIT'!B:D,2,0),0)</f>
        <v>0</v>
      </c>
      <c r="J17" t="str">
        <f t="shared" si="0"/>
        <v>correto</v>
      </c>
    </row>
    <row r="18" spans="1:10" hidden="1" x14ac:dyDescent="0.35">
      <c r="A18" s="146"/>
      <c r="B18" s="147"/>
      <c r="C18" s="148"/>
      <c r="D18" s="149"/>
      <c r="E18" s="147"/>
      <c r="F18" s="147"/>
      <c r="G18" s="147"/>
      <c r="I18" s="39">
        <f>IFERROR(VLOOKUP(B18,'Tabela DNIT'!B:D,2,0),0)</f>
        <v>0</v>
      </c>
      <c r="J18" t="str">
        <f t="shared" si="0"/>
        <v>correto</v>
      </c>
    </row>
    <row r="19" spans="1:10" hidden="1" x14ac:dyDescent="0.35">
      <c r="A19" s="146"/>
      <c r="B19" s="147"/>
      <c r="C19" s="148"/>
      <c r="D19" s="149"/>
      <c r="E19" s="147"/>
      <c r="F19" s="147"/>
      <c r="G19" s="147"/>
      <c r="I19" s="39">
        <f>IFERROR(VLOOKUP(B19,'Tabela DNIT'!B:D,2,0),0)</f>
        <v>0</v>
      </c>
      <c r="J19" t="str">
        <f t="shared" si="0"/>
        <v>correto</v>
      </c>
    </row>
    <row r="20" spans="1:10" hidden="1" x14ac:dyDescent="0.35">
      <c r="A20" s="146"/>
      <c r="B20" s="147"/>
      <c r="C20" s="148"/>
      <c r="D20" s="149"/>
      <c r="E20" s="147"/>
      <c r="F20" s="147"/>
      <c r="G20" s="147"/>
      <c r="I20" s="39">
        <f>IFERROR(VLOOKUP(B20,'Tabela DNIT'!B:D,2,0),0)</f>
        <v>0</v>
      </c>
      <c r="J20" t="str">
        <f t="shared" si="0"/>
        <v>correto</v>
      </c>
    </row>
    <row r="21" spans="1:10" ht="5.25" customHeight="1" x14ac:dyDescent="0.35">
      <c r="A21" s="46"/>
      <c r="B21" s="46"/>
      <c r="C21" s="46"/>
      <c r="D21" s="46"/>
      <c r="E21" s="46"/>
      <c r="F21" s="46"/>
      <c r="G21" s="46"/>
    </row>
    <row r="22" spans="1:10" s="46" customFormat="1" ht="23.15" customHeight="1" x14ac:dyDescent="0.3">
      <c r="A22" s="211" t="s">
        <v>309</v>
      </c>
      <c r="B22" s="211"/>
      <c r="C22" s="211"/>
      <c r="D22" s="211"/>
      <c r="E22" s="211"/>
      <c r="F22" s="48">
        <f>'BDI FNS'!E31</f>
        <v>0.44069999999999998</v>
      </c>
      <c r="G22" s="41">
        <f>G8*F22</f>
        <v>5425.8984</v>
      </c>
    </row>
    <row r="23" spans="1:10" s="46" customFormat="1" ht="6.75" customHeight="1" x14ac:dyDescent="0.3"/>
    <row r="24" spans="1:10" s="46" customFormat="1" ht="23.15" customHeight="1" x14ac:dyDescent="0.3">
      <c r="A24" s="211" t="s">
        <v>310</v>
      </c>
      <c r="B24" s="211"/>
      <c r="C24" s="211"/>
      <c r="D24" s="211"/>
      <c r="E24" s="211"/>
      <c r="F24" s="213"/>
      <c r="G24" s="41">
        <f>G25*J1</f>
        <v>17737.68</v>
      </c>
    </row>
    <row r="25" spans="1:10" x14ac:dyDescent="0.35">
      <c r="A25" s="46"/>
      <c r="B25" s="46"/>
      <c r="C25" s="46"/>
      <c r="D25" s="46"/>
      <c r="E25" s="46"/>
      <c r="F25" s="142" t="s">
        <v>353</v>
      </c>
      <c r="G25" s="47">
        <f>TRUNC((G22+G8)/J1,2)</f>
        <v>739.07</v>
      </c>
    </row>
  </sheetData>
  <mergeCells count="13">
    <mergeCell ref="A1:G1"/>
    <mergeCell ref="A2:G2"/>
    <mergeCell ref="B3:G3"/>
    <mergeCell ref="A4:A5"/>
    <mergeCell ref="B4:B5"/>
    <mergeCell ref="C4:C5"/>
    <mergeCell ref="D4:D5"/>
    <mergeCell ref="F4:G4"/>
    <mergeCell ref="C6:G6"/>
    <mergeCell ref="A8:F8"/>
    <mergeCell ref="A22:E22"/>
    <mergeCell ref="A24:F24"/>
    <mergeCell ref="E4:E5"/>
  </mergeCells>
  <pageMargins left="0.511811024" right="0.511811024" top="0.78740157499999996" bottom="0.78740157499999996" header="0.31496062000000002" footer="0.31496062000000002"/>
  <pageSetup paperSize="9" scale="69" orientation="portrait" r:id="rId1"/>
  <colBreaks count="1" manualBreakCount="1">
    <brk id="7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39BA2-7592-4845-88A9-CF80FC009CF0}">
  <sheetPr>
    <tabColor rgb="FF0070C0"/>
    <pageSetUpPr fitToPage="1"/>
  </sheetPr>
  <dimension ref="A1:L25"/>
  <sheetViews>
    <sheetView showGridLines="0" view="pageBreakPreview" zoomScale="136" zoomScaleNormal="100" zoomScaleSheetLayoutView="136" workbookViewId="0">
      <selection activeCell="F23" sqref="F23"/>
    </sheetView>
  </sheetViews>
  <sheetFormatPr defaultRowHeight="14.5" x14ac:dyDescent="0.35"/>
  <cols>
    <col min="1" max="2" width="11.54296875" customWidth="1"/>
    <col min="3" max="3" width="45.54296875" customWidth="1"/>
    <col min="4" max="4" width="16.7265625" customWidth="1"/>
    <col min="5" max="5" width="12" customWidth="1"/>
    <col min="6" max="7" width="17.453125" bestFit="1" customWidth="1"/>
    <col min="9" max="9" width="8.1796875" customWidth="1"/>
    <col min="10" max="10" width="9.1796875" customWidth="1"/>
    <col min="11" max="11" width="16" customWidth="1"/>
    <col min="12" max="13" width="9.1796875" customWidth="1"/>
  </cols>
  <sheetData>
    <row r="1" spans="1:12" x14ac:dyDescent="0.35">
      <c r="A1" s="212" t="s">
        <v>287</v>
      </c>
      <c r="B1" s="212"/>
      <c r="C1" s="212"/>
      <c r="D1" s="212"/>
      <c r="E1" s="212"/>
      <c r="F1" s="212"/>
      <c r="G1" s="212"/>
      <c r="J1">
        <f>'16 VIFL'!J1*5+'17 VIFN'!J1*5</f>
        <v>300</v>
      </c>
      <c r="K1" t="s">
        <v>354</v>
      </c>
    </row>
    <row r="2" spans="1:12" x14ac:dyDescent="0.35">
      <c r="A2" s="212" t="s">
        <v>288</v>
      </c>
      <c r="B2" s="212"/>
      <c r="C2" s="212"/>
      <c r="D2" s="212"/>
      <c r="E2" s="212"/>
      <c r="F2" s="212"/>
      <c r="G2" s="212"/>
    </row>
    <row r="3" spans="1:12" ht="23.15" customHeight="1" x14ac:dyDescent="0.35">
      <c r="A3" s="55" t="s">
        <v>289</v>
      </c>
      <c r="B3" s="227" t="s">
        <v>355</v>
      </c>
      <c r="C3" s="227"/>
      <c r="D3" s="227"/>
      <c r="E3" s="227"/>
      <c r="F3" s="227"/>
      <c r="G3" s="227"/>
    </row>
    <row r="4" spans="1:12" x14ac:dyDescent="0.35">
      <c r="A4" s="216" t="s">
        <v>291</v>
      </c>
      <c r="B4" s="217" t="s">
        <v>292</v>
      </c>
      <c r="C4" s="217" t="s">
        <v>293</v>
      </c>
      <c r="D4" s="217" t="s">
        <v>294</v>
      </c>
      <c r="E4" s="228" t="s">
        <v>356</v>
      </c>
      <c r="F4" s="217" t="s">
        <v>313</v>
      </c>
      <c r="G4" s="218"/>
    </row>
    <row r="5" spans="1:12" x14ac:dyDescent="0.35">
      <c r="A5" s="216"/>
      <c r="B5" s="217"/>
      <c r="C5" s="217"/>
      <c r="D5" s="217"/>
      <c r="E5" s="229"/>
      <c r="F5" s="182" t="s">
        <v>299</v>
      </c>
      <c r="G5" s="183" t="s">
        <v>298</v>
      </c>
    </row>
    <row r="6" spans="1:12" ht="23.15" customHeight="1" x14ac:dyDescent="0.35">
      <c r="A6" s="110">
        <v>1</v>
      </c>
      <c r="B6" s="111"/>
      <c r="C6" s="230" t="s">
        <v>357</v>
      </c>
      <c r="D6" s="231"/>
      <c r="E6" s="231"/>
      <c r="F6" s="231"/>
      <c r="G6" s="231"/>
    </row>
    <row r="7" spans="1:12" ht="23.15" customHeight="1" x14ac:dyDescent="0.35">
      <c r="A7" s="33"/>
      <c r="B7" s="5" t="s">
        <v>262</v>
      </c>
      <c r="C7" s="37" t="s">
        <v>263</v>
      </c>
      <c r="D7" s="36" t="s">
        <v>358</v>
      </c>
      <c r="E7" s="38">
        <f>J1</f>
        <v>300</v>
      </c>
      <c r="F7" s="39">
        <f>DESLOCAMENTOS!E8</f>
        <v>177</v>
      </c>
      <c r="G7" s="40">
        <f>TRUNC(E7*F7,2)</f>
        <v>53100</v>
      </c>
    </row>
    <row r="8" spans="1:12" ht="15" customHeight="1" x14ac:dyDescent="0.35">
      <c r="A8" s="211" t="s">
        <v>308</v>
      </c>
      <c r="B8" s="211"/>
      <c r="C8" s="211"/>
      <c r="D8" s="211"/>
      <c r="E8" s="211"/>
      <c r="F8" s="213"/>
      <c r="G8" s="41">
        <f>SUM(G7:G7)</f>
        <v>53100</v>
      </c>
      <c r="I8" s="39">
        <f>IFERROR(VLOOKUP(B8,'Tabela DNIT'!B:D,2,0),0)</f>
        <v>0</v>
      </c>
      <c r="J8" t="str">
        <f>IF(I8=C7,"correto","erro")</f>
        <v>erro</v>
      </c>
      <c r="K8" s="39" t="e">
        <f>VLOOKUP(I8,'Tabela DNIT'!C:D,2,0)</f>
        <v>#N/A</v>
      </c>
      <c r="L8" t="e">
        <f>IF(K8=G8,"correto","erro")</f>
        <v>#N/A</v>
      </c>
    </row>
    <row r="9" spans="1:12" hidden="1" x14ac:dyDescent="0.35">
      <c r="A9" s="146"/>
      <c r="B9" s="147"/>
      <c r="C9" s="148"/>
      <c r="D9" s="149"/>
      <c r="E9" s="147"/>
      <c r="F9" s="147"/>
      <c r="G9" s="147"/>
      <c r="I9" s="39">
        <f>IFERROR(VLOOKUP(B9,'Tabela DNIT'!B:D,2,0),0)</f>
        <v>0</v>
      </c>
      <c r="J9" t="str">
        <f t="shared" ref="J9:J20" si="0">IF(I9=C8,"correto","erro")</f>
        <v>correto</v>
      </c>
    </row>
    <row r="10" spans="1:12" hidden="1" x14ac:dyDescent="0.35">
      <c r="A10" s="146"/>
      <c r="B10" s="147"/>
      <c r="C10" s="148"/>
      <c r="D10" s="149"/>
      <c r="E10" s="147"/>
      <c r="F10" s="147"/>
      <c r="G10" s="147"/>
      <c r="I10" s="39">
        <f>IFERROR(VLOOKUP(B10,'Tabela DNIT'!B:D,2,0),0)</f>
        <v>0</v>
      </c>
      <c r="J10" t="str">
        <f t="shared" si="0"/>
        <v>correto</v>
      </c>
    </row>
    <row r="11" spans="1:12" hidden="1" x14ac:dyDescent="0.35">
      <c r="A11" s="146"/>
      <c r="B11" s="147"/>
      <c r="C11" s="148"/>
      <c r="D11" s="149"/>
      <c r="E11" s="147"/>
      <c r="F11" s="147"/>
      <c r="G11" s="147"/>
      <c r="I11" s="39">
        <f>IFERROR(VLOOKUP(B11,'Tabela DNIT'!B:D,2,0),0)</f>
        <v>0</v>
      </c>
      <c r="J11" t="str">
        <f t="shared" si="0"/>
        <v>correto</v>
      </c>
    </row>
    <row r="12" spans="1:12" hidden="1" x14ac:dyDescent="0.35">
      <c r="A12" s="146"/>
      <c r="B12" s="147"/>
      <c r="C12" s="148"/>
      <c r="D12" s="149"/>
      <c r="E12" s="147"/>
      <c r="F12" s="147"/>
      <c r="G12" s="147"/>
      <c r="I12" s="39">
        <f>IFERROR(VLOOKUP(B12,'Tabela DNIT'!B:D,2,0),0)</f>
        <v>0</v>
      </c>
      <c r="J12" t="str">
        <f t="shared" si="0"/>
        <v>correto</v>
      </c>
    </row>
    <row r="13" spans="1:12" hidden="1" x14ac:dyDescent="0.35">
      <c r="A13" s="146"/>
      <c r="B13" s="147"/>
      <c r="C13" s="148"/>
      <c r="D13" s="149"/>
      <c r="E13" s="147"/>
      <c r="F13" s="147"/>
      <c r="G13" s="147"/>
      <c r="I13" s="39">
        <f>IFERROR(VLOOKUP(B13,'Tabela DNIT'!B:D,2,0),0)</f>
        <v>0</v>
      </c>
      <c r="J13" t="str">
        <f t="shared" si="0"/>
        <v>correto</v>
      </c>
    </row>
    <row r="14" spans="1:12" hidden="1" x14ac:dyDescent="0.35">
      <c r="A14" s="146"/>
      <c r="B14" s="147"/>
      <c r="C14" s="148"/>
      <c r="D14" s="149"/>
      <c r="E14" s="147"/>
      <c r="F14" s="147"/>
      <c r="G14" s="147"/>
      <c r="I14" s="39">
        <f>IFERROR(VLOOKUP(B14,'Tabela DNIT'!B:D,2,0),0)</f>
        <v>0</v>
      </c>
      <c r="J14" t="str">
        <f t="shared" si="0"/>
        <v>correto</v>
      </c>
    </row>
    <row r="15" spans="1:12" hidden="1" x14ac:dyDescent="0.35">
      <c r="A15" s="146"/>
      <c r="B15" s="147"/>
      <c r="C15" s="148"/>
      <c r="D15" s="149"/>
      <c r="E15" s="147"/>
      <c r="F15" s="147"/>
      <c r="G15" s="147"/>
      <c r="I15" s="39">
        <f>IFERROR(VLOOKUP(B15,'Tabela DNIT'!B:D,2,0),0)</f>
        <v>0</v>
      </c>
      <c r="J15" t="str">
        <f t="shared" si="0"/>
        <v>correto</v>
      </c>
    </row>
    <row r="16" spans="1:12" hidden="1" x14ac:dyDescent="0.35">
      <c r="A16" s="146"/>
      <c r="B16" s="147"/>
      <c r="C16" s="148"/>
      <c r="D16" s="149"/>
      <c r="E16" s="147"/>
      <c r="F16" s="147"/>
      <c r="G16" s="147"/>
      <c r="I16" s="39">
        <f>IFERROR(VLOOKUP(B16,'Tabela DNIT'!B:D,2,0),0)</f>
        <v>0</v>
      </c>
      <c r="J16" t="str">
        <f t="shared" si="0"/>
        <v>correto</v>
      </c>
    </row>
    <row r="17" spans="1:10" hidden="1" x14ac:dyDescent="0.35">
      <c r="A17" s="146"/>
      <c r="B17" s="147"/>
      <c r="C17" s="148"/>
      <c r="D17" s="149"/>
      <c r="E17" s="147"/>
      <c r="F17" s="147"/>
      <c r="G17" s="147"/>
      <c r="I17" s="39">
        <f>IFERROR(VLOOKUP(B17,'Tabela DNIT'!B:D,2,0),0)</f>
        <v>0</v>
      </c>
      <c r="J17" t="str">
        <f t="shared" si="0"/>
        <v>correto</v>
      </c>
    </row>
    <row r="18" spans="1:10" hidden="1" x14ac:dyDescent="0.35">
      <c r="A18" s="146"/>
      <c r="B18" s="147"/>
      <c r="C18" s="148"/>
      <c r="D18" s="149"/>
      <c r="E18" s="147"/>
      <c r="F18" s="147"/>
      <c r="G18" s="147"/>
      <c r="I18" s="39">
        <f>IFERROR(VLOOKUP(B18,'Tabela DNIT'!B:D,2,0),0)</f>
        <v>0</v>
      </c>
      <c r="J18" t="str">
        <f t="shared" si="0"/>
        <v>correto</v>
      </c>
    </row>
    <row r="19" spans="1:10" hidden="1" x14ac:dyDescent="0.35">
      <c r="A19" s="146"/>
      <c r="B19" s="147"/>
      <c r="C19" s="148"/>
      <c r="D19" s="149"/>
      <c r="E19" s="147"/>
      <c r="F19" s="147"/>
      <c r="G19" s="147"/>
      <c r="I19" s="39">
        <f>IFERROR(VLOOKUP(B19,'Tabela DNIT'!B:D,2,0),0)</f>
        <v>0</v>
      </c>
      <c r="J19" t="str">
        <f t="shared" si="0"/>
        <v>correto</v>
      </c>
    </row>
    <row r="20" spans="1:10" hidden="1" x14ac:dyDescent="0.35">
      <c r="A20" s="146"/>
      <c r="B20" s="147"/>
      <c r="C20" s="148"/>
      <c r="D20" s="149"/>
      <c r="E20" s="147"/>
      <c r="F20" s="147"/>
      <c r="G20" s="147"/>
      <c r="I20" s="39">
        <f>IFERROR(VLOOKUP(B20,'Tabela DNIT'!B:D,2,0),0)</f>
        <v>0</v>
      </c>
      <c r="J20" t="str">
        <f t="shared" si="0"/>
        <v>correto</v>
      </c>
    </row>
    <row r="21" spans="1:10" ht="5.25" customHeight="1" x14ac:dyDescent="0.35">
      <c r="A21" s="46"/>
      <c r="B21" s="46"/>
      <c r="C21" s="46"/>
      <c r="D21" s="46"/>
      <c r="E21" s="46"/>
      <c r="F21" s="46"/>
      <c r="G21" s="46"/>
    </row>
    <row r="22" spans="1:10" s="46" customFormat="1" ht="23.15" customHeight="1" x14ac:dyDescent="0.3">
      <c r="A22" s="211" t="s">
        <v>309</v>
      </c>
      <c r="B22" s="211"/>
      <c r="C22" s="211"/>
      <c r="D22" s="211"/>
      <c r="E22" s="211"/>
      <c r="F22" s="48">
        <f>'BDI FNS'!E31</f>
        <v>0.44069999999999998</v>
      </c>
      <c r="G22" s="41">
        <f>G8*F22</f>
        <v>23401.17</v>
      </c>
    </row>
    <row r="23" spans="1:10" s="46" customFormat="1" ht="6.75" customHeight="1" x14ac:dyDescent="0.3"/>
    <row r="24" spans="1:10" s="46" customFormat="1" ht="23.15" customHeight="1" x14ac:dyDescent="0.3">
      <c r="A24" s="211" t="s">
        <v>310</v>
      </c>
      <c r="B24" s="211"/>
      <c r="C24" s="211"/>
      <c r="D24" s="211"/>
      <c r="E24" s="211"/>
      <c r="F24" s="213"/>
      <c r="G24" s="41">
        <f>G25*J1</f>
        <v>76500</v>
      </c>
    </row>
    <row r="25" spans="1:10" x14ac:dyDescent="0.35">
      <c r="A25" s="46"/>
      <c r="B25" s="46"/>
      <c r="C25" s="46"/>
      <c r="D25" s="46"/>
      <c r="E25" s="46"/>
      <c r="F25" s="142" t="s">
        <v>353</v>
      </c>
      <c r="G25" s="47">
        <f>TRUNC((G22+G8)/J1,2)</f>
        <v>255</v>
      </c>
    </row>
  </sheetData>
  <mergeCells count="13">
    <mergeCell ref="A1:G1"/>
    <mergeCell ref="A2:G2"/>
    <mergeCell ref="B3:G3"/>
    <mergeCell ref="A4:A5"/>
    <mergeCell ref="B4:B5"/>
    <mergeCell ref="C4:C5"/>
    <mergeCell ref="D4:D5"/>
    <mergeCell ref="F4:G4"/>
    <mergeCell ref="C6:G6"/>
    <mergeCell ref="A8:F8"/>
    <mergeCell ref="A22:E22"/>
    <mergeCell ref="A24:F24"/>
    <mergeCell ref="E4:E5"/>
  </mergeCells>
  <pageMargins left="0.511811024" right="0.511811024" top="0.78740157499999996" bottom="0.78740157499999996" header="0.31496062000000002" footer="0.31496062000000002"/>
  <pageSetup paperSize="9" scale="69" orientation="portrait" r:id="rId1"/>
  <colBreaks count="1" manualBreakCount="1">
    <brk id="7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AF819-729C-4321-95DD-89BBB38F172F}">
  <sheetPr codeName="Planilha20">
    <tabColor rgb="FF0070C0"/>
    <pageSetUpPr fitToPage="1"/>
  </sheetPr>
  <dimension ref="A1:L20"/>
  <sheetViews>
    <sheetView showGridLines="0" view="pageBreakPreview" topLeftCell="C1" zoomScale="136" zoomScaleNormal="102" zoomScaleSheetLayoutView="136" workbookViewId="0">
      <selection activeCell="G17" sqref="G17"/>
    </sheetView>
  </sheetViews>
  <sheetFormatPr defaultColWidth="9.26953125" defaultRowHeight="14.5" x14ac:dyDescent="0.35"/>
  <cols>
    <col min="1" max="2" width="11.54296875" customWidth="1"/>
    <col min="3" max="3" width="45.54296875" customWidth="1"/>
    <col min="4" max="4" width="16.7265625" customWidth="1"/>
    <col min="7" max="8" width="17.453125" bestFit="1" customWidth="1"/>
    <col min="9" max="9" width="39.7265625" customWidth="1"/>
    <col min="10" max="10" width="9.26953125" customWidth="1"/>
    <col min="11" max="11" width="12.54296875" customWidth="1"/>
    <col min="12" max="13" width="9.26953125" customWidth="1"/>
  </cols>
  <sheetData>
    <row r="1" spans="1:12" x14ac:dyDescent="0.35">
      <c r="A1" s="212" t="s">
        <v>287</v>
      </c>
      <c r="B1" s="212"/>
      <c r="C1" s="212"/>
      <c r="D1" s="212"/>
      <c r="E1" s="212"/>
      <c r="F1" s="212"/>
      <c r="G1" s="212"/>
      <c r="H1" s="212"/>
      <c r="K1">
        <v>38</v>
      </c>
    </row>
    <row r="2" spans="1:12" x14ac:dyDescent="0.35">
      <c r="A2" s="212" t="s">
        <v>288</v>
      </c>
      <c r="B2" s="212"/>
      <c r="C2" s="212"/>
      <c r="D2" s="212"/>
      <c r="E2" s="212"/>
      <c r="F2" s="212"/>
      <c r="G2" s="212"/>
      <c r="H2" s="212"/>
    </row>
    <row r="3" spans="1:12" x14ac:dyDescent="0.35">
      <c r="A3" s="32" t="s">
        <v>289</v>
      </c>
      <c r="B3" s="215" t="s">
        <v>360</v>
      </c>
      <c r="C3" s="215"/>
      <c r="D3" s="215"/>
      <c r="E3" s="215"/>
      <c r="F3" s="215"/>
      <c r="G3" s="215"/>
      <c r="H3" s="215"/>
    </row>
    <row r="4" spans="1:12" x14ac:dyDescent="0.35">
      <c r="A4" s="216" t="s">
        <v>291</v>
      </c>
      <c r="B4" s="217" t="s">
        <v>292</v>
      </c>
      <c r="C4" s="217" t="s">
        <v>293</v>
      </c>
      <c r="D4" s="217" t="s">
        <v>294</v>
      </c>
      <c r="E4" s="217" t="s">
        <v>295</v>
      </c>
      <c r="F4" s="217"/>
      <c r="G4" s="217" t="s">
        <v>313</v>
      </c>
      <c r="H4" s="218"/>
    </row>
    <row r="5" spans="1:12" x14ac:dyDescent="0.35">
      <c r="A5" s="216"/>
      <c r="B5" s="217"/>
      <c r="C5" s="217"/>
      <c r="D5" s="217"/>
      <c r="E5" s="182" t="s">
        <v>297</v>
      </c>
      <c r="F5" s="182" t="s">
        <v>298</v>
      </c>
      <c r="G5" s="182" t="s">
        <v>299</v>
      </c>
      <c r="H5" s="183" t="s">
        <v>298</v>
      </c>
    </row>
    <row r="6" spans="1:12" ht="23.15" customHeight="1" x14ac:dyDescent="0.35">
      <c r="A6" s="53">
        <v>1</v>
      </c>
      <c r="B6" s="54"/>
      <c r="C6" s="219" t="s">
        <v>300</v>
      </c>
      <c r="D6" s="220"/>
      <c r="E6" s="220"/>
      <c r="F6" s="220"/>
      <c r="G6" s="220"/>
      <c r="H6" s="220"/>
      <c r="I6" s="9"/>
      <c r="J6" s="9"/>
    </row>
    <row r="7" spans="1:12" ht="23.15" customHeight="1" x14ac:dyDescent="0.35">
      <c r="A7" s="33" t="s">
        <v>301</v>
      </c>
      <c r="B7" s="34"/>
      <c r="C7" s="221" t="s">
        <v>302</v>
      </c>
      <c r="D7" s="222"/>
      <c r="E7" s="222"/>
      <c r="F7" s="222"/>
      <c r="G7" s="222"/>
      <c r="H7" s="222"/>
    </row>
    <row r="8" spans="1:12" ht="23.15" customHeight="1" x14ac:dyDescent="0.35">
      <c r="A8" s="33"/>
      <c r="B8" s="36" t="s">
        <v>124</v>
      </c>
      <c r="C8" s="37" t="s">
        <v>235</v>
      </c>
      <c r="D8" s="36" t="s">
        <v>303</v>
      </c>
      <c r="E8" s="38">
        <v>1</v>
      </c>
      <c r="F8" s="38">
        <f>TRUNC(E8*$K$1,2)</f>
        <v>38</v>
      </c>
      <c r="G8" s="39">
        <f>VLOOKUP(B8,'Tabela DNIT'!B:D,3,0)</f>
        <v>30214.05</v>
      </c>
      <c r="H8" s="40">
        <f>TRUNC(F8*G8,2)</f>
        <v>1148133.8999999999</v>
      </c>
      <c r="I8" s="39" t="str">
        <f>IFERROR(VLOOKUP(B8,'Tabela DNIT'!B:D,2,0),0)</f>
        <v>Engenheiro coordenador</v>
      </c>
      <c r="J8" t="str">
        <f>IF(I8=C8,"correto","erro")</f>
        <v>erro</v>
      </c>
      <c r="K8" s="39">
        <f>VLOOKUP(I8,'Tabela DNIT'!C:D,2,0)</f>
        <v>30214.05</v>
      </c>
      <c r="L8" t="str">
        <f>IF(K8=G8,"correto","erro")</f>
        <v>correto</v>
      </c>
    </row>
    <row r="9" spans="1:12" ht="23.15" customHeight="1" x14ac:dyDescent="0.35">
      <c r="A9" s="35"/>
      <c r="B9" s="162" t="s">
        <v>48</v>
      </c>
      <c r="C9" s="37" t="s">
        <v>49</v>
      </c>
      <c r="D9" s="36" t="s">
        <v>303</v>
      </c>
      <c r="E9" s="38">
        <v>1</v>
      </c>
      <c r="F9" s="38">
        <f>TRUNC(E9*$K$1,2)</f>
        <v>38</v>
      </c>
      <c r="G9" s="39">
        <f>VLOOKUP(B9,'Tabela DNIT'!B:D,3,0)</f>
        <v>11408.09</v>
      </c>
      <c r="H9" s="40">
        <f t="shared" ref="H9" si="0">TRUNC(F9*G9,2)</f>
        <v>433507.42</v>
      </c>
      <c r="I9" s="39" t="str">
        <f>IFERROR(VLOOKUP(B9,'Tabela DNIT'!B:D,2,0),0)</f>
        <v>Advogado pleno</v>
      </c>
      <c r="J9" t="str">
        <f t="shared" ref="J9:J20" si="1">IF(I9=C9,"correto","erro")</f>
        <v>correto</v>
      </c>
    </row>
    <row r="10" spans="1:12" ht="23.15" customHeight="1" x14ac:dyDescent="0.35">
      <c r="A10" s="35"/>
      <c r="B10" s="36" t="s">
        <v>43</v>
      </c>
      <c r="C10" s="37" t="s">
        <v>237</v>
      </c>
      <c r="D10" s="36" t="s">
        <v>303</v>
      </c>
      <c r="E10" s="38">
        <v>2</v>
      </c>
      <c r="F10" s="38">
        <f>TRUNC(E10*$K$1,2)</f>
        <v>76</v>
      </c>
      <c r="G10" s="39">
        <f>VLOOKUP(B10,'Tabela DNIT'!B:D,3,0)</f>
        <v>8766.07</v>
      </c>
      <c r="H10" s="40">
        <f t="shared" ref="H10" si="2">TRUNC(F10*G10,2)</f>
        <v>666221.31999999995</v>
      </c>
      <c r="I10" s="39" t="str">
        <f>IFERROR(VLOOKUP(B10,'Tabela DNIT'!B:D,2,0),0)</f>
        <v>Advogado júnior</v>
      </c>
      <c r="J10" t="str">
        <f t="shared" si="1"/>
        <v>correto</v>
      </c>
    </row>
    <row r="11" spans="1:12" ht="23.15" customHeight="1" x14ac:dyDescent="0.35">
      <c r="A11" s="33" t="s">
        <v>301</v>
      </c>
      <c r="B11" s="34"/>
      <c r="C11" s="221" t="s">
        <v>306</v>
      </c>
      <c r="D11" s="222"/>
      <c r="E11" s="222"/>
      <c r="F11" s="222"/>
      <c r="G11" s="222"/>
      <c r="H11" s="222"/>
      <c r="I11" s="39">
        <f>IFERROR(VLOOKUP(B11,'Tabela DNIT'!B:D,2,0),0)</f>
        <v>0</v>
      </c>
      <c r="J11" t="str">
        <f t="shared" si="1"/>
        <v>erro</v>
      </c>
    </row>
    <row r="12" spans="1:12" ht="23.15" customHeight="1" x14ac:dyDescent="0.35">
      <c r="A12" s="35"/>
      <c r="B12" s="36" t="s">
        <v>74</v>
      </c>
      <c r="C12" s="163" t="s">
        <v>75</v>
      </c>
      <c r="D12" s="36" t="s">
        <v>303</v>
      </c>
      <c r="E12" s="38">
        <v>3</v>
      </c>
      <c r="F12" s="38">
        <f>TRUNC(E12*K1)</f>
        <v>114</v>
      </c>
      <c r="G12" s="39">
        <f>VLOOKUP(B12,'Tabela DNIT'!B:D,3,0)</f>
        <v>3208.65</v>
      </c>
      <c r="H12" s="40">
        <f t="shared" ref="H12:H13" si="3">TRUNC(F12*G12,2)</f>
        <v>365786.1</v>
      </c>
      <c r="I12" s="39" t="str">
        <f>IFERROR(VLOOKUP(B12,'Tabela DNIT'!B:D,2,0),0)</f>
        <v>Auxiliar</v>
      </c>
      <c r="J12" t="str">
        <f t="shared" si="1"/>
        <v>correto</v>
      </c>
    </row>
    <row r="13" spans="1:12" ht="23.15" customHeight="1" x14ac:dyDescent="0.35">
      <c r="A13" s="35"/>
      <c r="B13" s="162" t="s">
        <v>88</v>
      </c>
      <c r="C13" s="37" t="s">
        <v>89</v>
      </c>
      <c r="D13" s="36" t="s">
        <v>303</v>
      </c>
      <c r="E13" s="38">
        <v>1</v>
      </c>
      <c r="F13" s="38">
        <f>TRUNC(E13*$K$1,2)</f>
        <v>38</v>
      </c>
      <c r="G13" s="39">
        <f>VLOOKUP(B13,'Tabela DNIT'!B:D,3,0)</f>
        <v>6881.08</v>
      </c>
      <c r="H13" s="40">
        <f t="shared" si="3"/>
        <v>261481.04</v>
      </c>
      <c r="I13" s="39" t="str">
        <f>IFERROR(VLOOKUP(B13,'Tabela DNIT'!B:D,2,0),0)</f>
        <v>Chefe de escritório</v>
      </c>
      <c r="J13" t="str">
        <f t="shared" si="1"/>
        <v>correto</v>
      </c>
    </row>
    <row r="14" spans="1:12" ht="23.15" customHeight="1" x14ac:dyDescent="0.35">
      <c r="A14" s="211" t="s">
        <v>308</v>
      </c>
      <c r="B14" s="211"/>
      <c r="C14" s="211"/>
      <c r="D14" s="211"/>
      <c r="E14" s="211"/>
      <c r="F14" s="211"/>
      <c r="G14" s="213"/>
      <c r="H14" s="41">
        <f>SUM(H8:H13)</f>
        <v>2875129.78</v>
      </c>
      <c r="I14" s="39">
        <f>IFERROR(VLOOKUP(B14,'Tabela DNIT'!B:D,2,0),0)</f>
        <v>0</v>
      </c>
      <c r="J14" t="str">
        <f t="shared" si="1"/>
        <v>correto</v>
      </c>
    </row>
    <row r="15" spans="1:12" ht="5.15" customHeight="1" x14ac:dyDescent="0.35">
      <c r="A15" s="46"/>
      <c r="B15" s="46"/>
      <c r="C15" s="46"/>
      <c r="D15" s="46"/>
      <c r="E15" s="46"/>
      <c r="F15" s="46"/>
      <c r="G15" s="46"/>
      <c r="H15" s="46"/>
      <c r="I15" s="39">
        <f>IFERROR(VLOOKUP(B15,'Tabela DNIT'!B:D,2,0),0)</f>
        <v>0</v>
      </c>
      <c r="J15" t="str">
        <f t="shared" si="1"/>
        <v>correto</v>
      </c>
    </row>
    <row r="16" spans="1:12" ht="23.15" customHeight="1" x14ac:dyDescent="0.35">
      <c r="A16" s="211" t="s">
        <v>309</v>
      </c>
      <c r="B16" s="211"/>
      <c r="C16" s="211"/>
      <c r="D16" s="211"/>
      <c r="E16" s="211"/>
      <c r="F16" s="211"/>
      <c r="G16" s="48">
        <f>'BDI FNS'!E31</f>
        <v>0.44069999999999998</v>
      </c>
      <c r="H16" s="41">
        <f>H14*G16</f>
        <v>1267069.6940459998</v>
      </c>
      <c r="I16" s="39">
        <f>IFERROR(VLOOKUP(B16,'Tabela DNIT'!B:D,2,0),0)</f>
        <v>0</v>
      </c>
      <c r="J16" t="str">
        <f t="shared" si="1"/>
        <v>correto</v>
      </c>
    </row>
    <row r="17" spans="1:10" ht="5.15" customHeight="1" x14ac:dyDescent="0.35">
      <c r="A17" s="46"/>
      <c r="B17" s="46"/>
      <c r="C17" s="46"/>
      <c r="D17" s="46"/>
      <c r="E17" s="46"/>
      <c r="F17" s="46"/>
      <c r="G17" s="46"/>
      <c r="H17" s="46"/>
      <c r="I17" s="39">
        <f>IFERROR(VLOOKUP(B17,'Tabela DNIT'!B:D,2,0),0)</f>
        <v>0</v>
      </c>
      <c r="J17" t="str">
        <f t="shared" si="1"/>
        <v>correto</v>
      </c>
    </row>
    <row r="18" spans="1:10" ht="23.15" customHeight="1" x14ac:dyDescent="0.35">
      <c r="A18" s="211" t="s">
        <v>310</v>
      </c>
      <c r="B18" s="211"/>
      <c r="C18" s="211"/>
      <c r="D18" s="211"/>
      <c r="E18" s="211"/>
      <c r="F18" s="211"/>
      <c r="G18" s="213"/>
      <c r="H18" s="41">
        <f>H19*K1</f>
        <v>4142199.12</v>
      </c>
      <c r="I18" s="39">
        <f>IFERROR(VLOOKUP(B18,'Tabela DNIT'!B:D,2,0),0)</f>
        <v>0</v>
      </c>
      <c r="J18" t="str">
        <f t="shared" si="1"/>
        <v>correto</v>
      </c>
    </row>
    <row r="19" spans="1:10" x14ac:dyDescent="0.35">
      <c r="A19" s="6"/>
      <c r="B19" s="7"/>
      <c r="C19" s="5"/>
      <c r="D19" s="8"/>
      <c r="E19" s="7"/>
      <c r="F19" s="7"/>
      <c r="G19" s="142" t="s">
        <v>315</v>
      </c>
      <c r="H19" s="47">
        <f>TRUNC((H16+H14)/K1,2)</f>
        <v>109005.24</v>
      </c>
      <c r="I19" s="39">
        <f>IFERROR(VLOOKUP(B19,'Tabela DNIT'!B:D,2,0),0)</f>
        <v>0</v>
      </c>
      <c r="J19" t="str">
        <f t="shared" si="1"/>
        <v>correto</v>
      </c>
    </row>
    <row r="20" spans="1:10" x14ac:dyDescent="0.35">
      <c r="I20" s="39">
        <f>IFERROR(VLOOKUP(B20,'Tabela DNIT'!B:D,2,0),0)</f>
        <v>0</v>
      </c>
      <c r="J20" t="str">
        <f t="shared" si="1"/>
        <v>correto</v>
      </c>
    </row>
  </sheetData>
  <mergeCells count="15">
    <mergeCell ref="A18:G18"/>
    <mergeCell ref="A1:H1"/>
    <mergeCell ref="A2:H2"/>
    <mergeCell ref="B3:H3"/>
    <mergeCell ref="A4:A5"/>
    <mergeCell ref="B4:B5"/>
    <mergeCell ref="C4:C5"/>
    <mergeCell ref="D4:D5"/>
    <mergeCell ref="E4:F4"/>
    <mergeCell ref="G4:H4"/>
    <mergeCell ref="C6:H6"/>
    <mergeCell ref="C7:H7"/>
    <mergeCell ref="A14:G14"/>
    <mergeCell ref="A16:F16"/>
    <mergeCell ref="C11:H11"/>
  </mergeCells>
  <pageMargins left="0.511811024" right="0.511811024" top="0.78740157499999996" bottom="0.78740157499999996" header="0.31496062000000002" footer="0.31496062000000002"/>
  <pageSetup paperSize="9" scale="66" orientation="portrait" r:id="rId1"/>
  <colBreaks count="1" manualBreakCount="1">
    <brk id="8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4EAF3-D470-449A-A534-AF3AFCC51BF7}">
  <sheetPr codeName="Planilha19">
    <tabColor rgb="FF0070C0"/>
    <pageSetUpPr fitToPage="1"/>
  </sheetPr>
  <dimension ref="A1:L20"/>
  <sheetViews>
    <sheetView showGridLines="0" view="pageBreakPreview" zoomScale="136" zoomScaleNormal="100" zoomScaleSheetLayoutView="136" workbookViewId="0">
      <selection activeCell="G18" sqref="G18"/>
    </sheetView>
  </sheetViews>
  <sheetFormatPr defaultColWidth="9.26953125" defaultRowHeight="14.5" x14ac:dyDescent="0.35"/>
  <cols>
    <col min="1" max="2" width="11.54296875" customWidth="1"/>
    <col min="3" max="3" width="45.54296875" customWidth="1"/>
    <col min="4" max="4" width="16.7265625" customWidth="1"/>
    <col min="5" max="5" width="16.54296875" customWidth="1"/>
    <col min="7" max="8" width="17.453125" bestFit="1" customWidth="1"/>
    <col min="9" max="9" width="29.26953125" customWidth="1"/>
    <col min="10" max="10" width="9.26953125" customWidth="1"/>
    <col min="11" max="11" width="12.453125" customWidth="1"/>
    <col min="12" max="13" width="9.26953125" customWidth="1"/>
  </cols>
  <sheetData>
    <row r="1" spans="1:12" x14ac:dyDescent="0.35">
      <c r="A1" s="212" t="s">
        <v>287</v>
      </c>
      <c r="B1" s="212"/>
      <c r="C1" s="212"/>
      <c r="D1" s="212"/>
      <c r="E1" s="212"/>
      <c r="F1" s="212"/>
      <c r="G1" s="212"/>
      <c r="H1" s="212"/>
      <c r="K1">
        <v>3</v>
      </c>
    </row>
    <row r="2" spans="1:12" x14ac:dyDescent="0.35">
      <c r="A2" s="212" t="s">
        <v>288</v>
      </c>
      <c r="B2" s="212"/>
      <c r="C2" s="212"/>
      <c r="D2" s="212"/>
      <c r="E2" s="212"/>
      <c r="F2" s="212"/>
      <c r="G2" s="212"/>
      <c r="H2" s="212"/>
    </row>
    <row r="3" spans="1:12" ht="23.15" customHeight="1" x14ac:dyDescent="0.35">
      <c r="A3" s="32" t="s">
        <v>289</v>
      </c>
      <c r="B3" s="215" t="s">
        <v>361</v>
      </c>
      <c r="C3" s="215"/>
      <c r="D3" s="215"/>
      <c r="E3" s="215"/>
      <c r="F3" s="215"/>
      <c r="G3" s="215"/>
      <c r="H3" s="215"/>
    </row>
    <row r="4" spans="1:12" x14ac:dyDescent="0.35">
      <c r="A4" s="216" t="s">
        <v>291</v>
      </c>
      <c r="B4" s="217" t="s">
        <v>292</v>
      </c>
      <c r="C4" s="217" t="s">
        <v>293</v>
      </c>
      <c r="D4" s="217" t="s">
        <v>294</v>
      </c>
      <c r="E4" s="217" t="s">
        <v>295</v>
      </c>
      <c r="F4" s="217"/>
      <c r="G4" s="217" t="s">
        <v>313</v>
      </c>
      <c r="H4" s="218"/>
    </row>
    <row r="5" spans="1:12" ht="32.15" customHeight="1" x14ac:dyDescent="0.35">
      <c r="A5" s="216"/>
      <c r="B5" s="217"/>
      <c r="C5" s="217"/>
      <c r="D5" s="217"/>
      <c r="E5" s="169" t="s">
        <v>362</v>
      </c>
      <c r="F5" s="182" t="s">
        <v>298</v>
      </c>
      <c r="G5" s="182" t="s">
        <v>299</v>
      </c>
      <c r="H5" s="183" t="s">
        <v>298</v>
      </c>
    </row>
    <row r="6" spans="1:12" ht="23.15" customHeight="1" x14ac:dyDescent="0.35">
      <c r="A6" s="53">
        <v>1</v>
      </c>
      <c r="B6" s="54"/>
      <c r="C6" s="219" t="s">
        <v>300</v>
      </c>
      <c r="D6" s="220"/>
      <c r="E6" s="220"/>
      <c r="F6" s="220"/>
      <c r="G6" s="220"/>
      <c r="H6" s="220"/>
      <c r="I6" s="9"/>
      <c r="J6" s="9"/>
    </row>
    <row r="7" spans="1:12" ht="23.15" customHeight="1" x14ac:dyDescent="0.35">
      <c r="A7" s="33" t="s">
        <v>301</v>
      </c>
      <c r="B7" s="34"/>
      <c r="C7" s="221" t="s">
        <v>302</v>
      </c>
      <c r="D7" s="222"/>
      <c r="E7" s="222"/>
      <c r="F7" s="222"/>
      <c r="G7" s="222"/>
      <c r="H7" s="222"/>
    </row>
    <row r="8" spans="1:12" ht="23.15" customHeight="1" x14ac:dyDescent="0.35">
      <c r="A8" s="35"/>
      <c r="B8" s="36" t="s">
        <v>124</v>
      </c>
      <c r="C8" s="37" t="s">
        <v>236</v>
      </c>
      <c r="D8" s="36" t="s">
        <v>303</v>
      </c>
      <c r="E8" s="38">
        <v>1</v>
      </c>
      <c r="F8" s="38">
        <f>TRUNC(E8*$K$1,2)</f>
        <v>3</v>
      </c>
      <c r="G8" s="39">
        <f>VLOOKUP(B8,'Tabela DNIT'!B:D,3,0)</f>
        <v>30214.05</v>
      </c>
      <c r="H8" s="40">
        <f>TRUNC(F8*G8,2)</f>
        <v>90642.15</v>
      </c>
      <c r="I8" s="39" t="str">
        <f>IFERROR(VLOOKUP(B8,'Tabela DNIT'!B:D,2,0),0)</f>
        <v>Engenheiro coordenador</v>
      </c>
      <c r="J8" t="str">
        <f>IF(I8=C8,"correto","erro")</f>
        <v>erro</v>
      </c>
      <c r="K8" s="39">
        <f>VLOOKUP(I8,'Tabela DNIT'!C:D,2,0)</f>
        <v>30214.05</v>
      </c>
      <c r="L8" t="str">
        <f>IF(K8=G8,"correto","erro")</f>
        <v>correto</v>
      </c>
    </row>
    <row r="9" spans="1:12" ht="23.15" customHeight="1" x14ac:dyDescent="0.35">
      <c r="A9" s="35"/>
      <c r="B9" s="61" t="s">
        <v>136</v>
      </c>
      <c r="C9" s="62" t="s">
        <v>304</v>
      </c>
      <c r="D9" s="61" t="s">
        <v>303</v>
      </c>
      <c r="E9" s="64">
        <v>1</v>
      </c>
      <c r="F9" s="64">
        <f>TRUNC(E9*$K$1,2)</f>
        <v>3</v>
      </c>
      <c r="G9" s="65">
        <f>VLOOKUP(B9,'Tabela DNIT'!B:D,3,0)</f>
        <v>25558.38</v>
      </c>
      <c r="H9" s="40">
        <f t="shared" ref="H9" si="0">TRUNC(F9*G9,2)</f>
        <v>76675.14</v>
      </c>
      <c r="I9" s="39" t="str">
        <f>IFERROR(VLOOKUP(B9,'Tabela DNIT'!B:D,2,0),0)</f>
        <v>Engenheiro de projetos sênior</v>
      </c>
      <c r="J9" t="str">
        <f t="shared" ref="J9:J20" si="1">IF(I9=C9,"correto","erro")</f>
        <v>correto</v>
      </c>
    </row>
    <row r="10" spans="1:12" ht="23.15" customHeight="1" x14ac:dyDescent="0.35">
      <c r="A10" s="35"/>
      <c r="B10" s="36" t="s">
        <v>134</v>
      </c>
      <c r="C10" s="37" t="s">
        <v>243</v>
      </c>
      <c r="D10" s="36" t="s">
        <v>303</v>
      </c>
      <c r="E10" s="38">
        <v>1</v>
      </c>
      <c r="F10" s="38">
        <f>TRUNC(E10*$K$1,2)</f>
        <v>3</v>
      </c>
      <c r="G10" s="39">
        <f>VLOOKUP(B10,'Tabela DNIT'!B:D,3,0)</f>
        <v>19539.919999999998</v>
      </c>
      <c r="H10" s="40">
        <f t="shared" ref="H10:H11" si="2">TRUNC(F10*G10,2)</f>
        <v>58619.76</v>
      </c>
      <c r="I10" s="39" t="str">
        <f>IFERROR(VLOOKUP(B10,'Tabela DNIT'!B:D,2,0),0)</f>
        <v>Engenheiro de projetos pleno</v>
      </c>
      <c r="J10" t="str">
        <f t="shared" si="1"/>
        <v>correto</v>
      </c>
    </row>
    <row r="11" spans="1:12" ht="23.15" customHeight="1" x14ac:dyDescent="0.35">
      <c r="A11" s="43"/>
      <c r="B11" s="36" t="s">
        <v>132</v>
      </c>
      <c r="C11" s="37" t="s">
        <v>242</v>
      </c>
      <c r="D11" s="36" t="s">
        <v>303</v>
      </c>
      <c r="E11" s="38">
        <v>3</v>
      </c>
      <c r="F11" s="38">
        <f>TRUNC(E11*$K$1,2)</f>
        <v>9</v>
      </c>
      <c r="G11" s="39">
        <f>VLOOKUP(B11,'Tabela DNIT'!B:D,3,0)</f>
        <v>17638.490000000002</v>
      </c>
      <c r="H11" s="40">
        <f t="shared" si="2"/>
        <v>158746.41</v>
      </c>
      <c r="I11" s="39" t="str">
        <f>IFERROR(VLOOKUP(B11,'Tabela DNIT'!B:D,2,0),0)</f>
        <v>Engenheiro de projetos júnior</v>
      </c>
      <c r="J11" t="str">
        <f t="shared" si="1"/>
        <v>correto</v>
      </c>
    </row>
    <row r="12" spans="1:12" ht="23.15" customHeight="1" x14ac:dyDescent="0.35">
      <c r="A12" s="33" t="s">
        <v>305</v>
      </c>
      <c r="B12" s="34"/>
      <c r="C12" s="221" t="s">
        <v>306</v>
      </c>
      <c r="D12" s="222"/>
      <c r="E12" s="222"/>
      <c r="F12" s="222"/>
      <c r="G12" s="222"/>
      <c r="H12" s="222"/>
      <c r="I12" s="39">
        <f>IFERROR(VLOOKUP(B12,'Tabela DNIT'!B:D,2,0),0)</f>
        <v>0</v>
      </c>
      <c r="J12" t="str">
        <f t="shared" si="1"/>
        <v>erro</v>
      </c>
    </row>
    <row r="13" spans="1:12" ht="23.15" customHeight="1" x14ac:dyDescent="0.35">
      <c r="A13" s="35"/>
      <c r="B13" s="36" t="s">
        <v>76</v>
      </c>
      <c r="C13" s="37" t="s">
        <v>307</v>
      </c>
      <c r="D13" s="36" t="s">
        <v>303</v>
      </c>
      <c r="E13" s="38">
        <v>1</v>
      </c>
      <c r="F13" s="38">
        <f>TRUNC(E13*$K$1,2)</f>
        <v>3</v>
      </c>
      <c r="G13" s="39">
        <f>VLOOKUP(B13,'Tabela DNIT'!B:D,3,0)</f>
        <v>3727.06</v>
      </c>
      <c r="H13" s="40">
        <f t="shared" ref="H13" si="3">TRUNC(F13*G13,2)</f>
        <v>11181.18</v>
      </c>
      <c r="I13" s="39" t="str">
        <f>IFERROR(VLOOKUP(B13,'Tabela DNIT'!B:D,2,0),0)</f>
        <v>Auxiliar administrativo</v>
      </c>
      <c r="J13" t="str">
        <f t="shared" si="1"/>
        <v>correto</v>
      </c>
    </row>
    <row r="14" spans="1:12" ht="23.15" customHeight="1" x14ac:dyDescent="0.35">
      <c r="A14" s="43"/>
      <c r="B14" s="43"/>
      <c r="C14" s="44"/>
      <c r="D14" s="43"/>
      <c r="E14" s="152"/>
      <c r="F14" s="152"/>
      <c r="G14" s="154"/>
      <c r="H14" s="40"/>
      <c r="I14" s="39">
        <f>IFERROR(VLOOKUP(B14,'Tabela DNIT'!B:D,2,0),0)</f>
        <v>0</v>
      </c>
      <c r="J14" t="str">
        <f t="shared" si="1"/>
        <v>correto</v>
      </c>
    </row>
    <row r="15" spans="1:12" ht="23.15" customHeight="1" x14ac:dyDescent="0.35">
      <c r="A15" s="211" t="s">
        <v>308</v>
      </c>
      <c r="B15" s="211"/>
      <c r="C15" s="211"/>
      <c r="D15" s="211"/>
      <c r="E15" s="211"/>
      <c r="F15" s="211"/>
      <c r="G15" s="213"/>
      <c r="H15" s="41">
        <f>SUM(H8:H13)</f>
        <v>395864.63999999996</v>
      </c>
      <c r="I15" s="39">
        <f>IFERROR(VLOOKUP(B15,'Tabela DNIT'!B:D,2,0),0)</f>
        <v>0</v>
      </c>
      <c r="J15" t="str">
        <f t="shared" si="1"/>
        <v>correto</v>
      </c>
    </row>
    <row r="16" spans="1:12" ht="5.15" customHeight="1" x14ac:dyDescent="0.35">
      <c r="A16" s="46"/>
      <c r="B16" s="46"/>
      <c r="C16" s="46"/>
      <c r="D16" s="46"/>
      <c r="E16" s="46"/>
      <c r="F16" s="46"/>
      <c r="G16" s="46"/>
      <c r="H16" s="46"/>
      <c r="I16" s="39">
        <f>IFERROR(VLOOKUP(B16,'Tabela DNIT'!B:D,2,0),0)</f>
        <v>0</v>
      </c>
      <c r="J16" t="str">
        <f t="shared" si="1"/>
        <v>correto</v>
      </c>
    </row>
    <row r="17" spans="1:10" ht="23.15" customHeight="1" x14ac:dyDescent="0.35">
      <c r="A17" s="211" t="s">
        <v>309</v>
      </c>
      <c r="B17" s="211"/>
      <c r="C17" s="211"/>
      <c r="D17" s="211"/>
      <c r="E17" s="211"/>
      <c r="F17" s="211"/>
      <c r="G17" s="48">
        <f>'BDI FNS'!E31</f>
        <v>0.44069999999999998</v>
      </c>
      <c r="H17" s="41">
        <f>H15*G17</f>
        <v>174457.54684799997</v>
      </c>
      <c r="I17" s="39">
        <f>IFERROR(VLOOKUP(B17,'Tabela DNIT'!B:D,2,0),0)</f>
        <v>0</v>
      </c>
      <c r="J17" t="str">
        <f t="shared" si="1"/>
        <v>correto</v>
      </c>
    </row>
    <row r="18" spans="1:10" ht="5.15" customHeight="1" x14ac:dyDescent="0.35">
      <c r="A18" s="46"/>
      <c r="B18" s="46"/>
      <c r="C18" s="46"/>
      <c r="D18" s="46"/>
      <c r="E18" s="46"/>
      <c r="F18" s="46"/>
      <c r="G18" s="46"/>
      <c r="H18" s="46"/>
      <c r="I18" s="39">
        <f>IFERROR(VLOOKUP(B18,'Tabela DNIT'!B:D,2,0),0)</f>
        <v>0</v>
      </c>
      <c r="J18" t="str">
        <f t="shared" si="1"/>
        <v>correto</v>
      </c>
    </row>
    <row r="19" spans="1:10" ht="23.15" customHeight="1" x14ac:dyDescent="0.35">
      <c r="A19" s="211" t="s">
        <v>310</v>
      </c>
      <c r="B19" s="211"/>
      <c r="C19" s="211"/>
      <c r="D19" s="211"/>
      <c r="E19" s="211"/>
      <c r="F19" s="211"/>
      <c r="G19" s="213"/>
      <c r="H19" s="41">
        <f>H20*K1</f>
        <v>570322.17000000004</v>
      </c>
      <c r="I19" s="39">
        <f>IFERROR(VLOOKUP(B19,'Tabela DNIT'!B:D,2,0),0)</f>
        <v>0</v>
      </c>
      <c r="J19" t="str">
        <f t="shared" si="1"/>
        <v>correto</v>
      </c>
    </row>
    <row r="20" spans="1:10" x14ac:dyDescent="0.35">
      <c r="A20" s="6"/>
      <c r="B20" s="7"/>
      <c r="C20" s="5"/>
      <c r="D20" s="8"/>
      <c r="E20" s="7"/>
      <c r="F20" s="7"/>
      <c r="G20" s="142" t="s">
        <v>363</v>
      </c>
      <c r="H20" s="47">
        <f>TRUNC((H17+H15)/K1,2)</f>
        <v>190107.39</v>
      </c>
      <c r="I20" s="39">
        <f>IFERROR(VLOOKUP(B20,'Tabela DNIT'!B:D,2,0),0)</f>
        <v>0</v>
      </c>
      <c r="J20" t="str">
        <f t="shared" si="1"/>
        <v>correto</v>
      </c>
    </row>
  </sheetData>
  <mergeCells count="15">
    <mergeCell ref="A19:G19"/>
    <mergeCell ref="A1:H1"/>
    <mergeCell ref="A2:H2"/>
    <mergeCell ref="B3:H3"/>
    <mergeCell ref="A4:A5"/>
    <mergeCell ref="B4:B5"/>
    <mergeCell ref="C4:C5"/>
    <mergeCell ref="D4:D5"/>
    <mergeCell ref="E4:F4"/>
    <mergeCell ref="G4:H4"/>
    <mergeCell ref="C6:H6"/>
    <mergeCell ref="C7:H7"/>
    <mergeCell ref="A15:G15"/>
    <mergeCell ref="A17:F17"/>
    <mergeCell ref="C12:H12"/>
  </mergeCells>
  <pageMargins left="0.511811024" right="0.511811024" top="0.78740157499999996" bottom="0.78740157499999996" header="0.31496062000000002" footer="0.31496062000000002"/>
  <pageSetup paperSize="9" scale="63" orientation="portrait" r:id="rId1"/>
  <colBreaks count="1" manualBreakCount="1">
    <brk id="8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799CF-789A-49B4-83B8-1B4EBC9321C8}">
  <sheetPr codeName="Planilha21">
    <pageSetUpPr fitToPage="1"/>
  </sheetPr>
  <dimension ref="A1:I33"/>
  <sheetViews>
    <sheetView showGridLines="0" tabSelected="1" view="pageBreakPreview" topLeftCell="A22" zoomScaleNormal="100" zoomScaleSheetLayoutView="100" workbookViewId="0">
      <selection activeCell="G4" sqref="G4"/>
    </sheetView>
  </sheetViews>
  <sheetFormatPr defaultColWidth="9.26953125" defaultRowHeight="14.5" x14ac:dyDescent="0.35"/>
  <cols>
    <col min="1" max="1" width="8.453125" bestFit="1" customWidth="1"/>
    <col min="2" max="2" width="9.26953125" customWidth="1"/>
    <col min="3" max="3" width="69.26953125" customWidth="1"/>
    <col min="4" max="4" width="15.54296875" customWidth="1"/>
    <col min="5" max="5" width="16" customWidth="1"/>
    <col min="6" max="6" width="15.54296875" bestFit="1" customWidth="1"/>
    <col min="7" max="7" width="19.26953125" bestFit="1" customWidth="1"/>
    <col min="8" max="8" width="9.26953125" customWidth="1"/>
    <col min="9" max="9" width="15.54296875" bestFit="1" customWidth="1"/>
  </cols>
  <sheetData>
    <row r="1" spans="1:8" ht="7.5" customHeight="1" x14ac:dyDescent="0.35">
      <c r="A1" s="242" t="s">
        <v>364</v>
      </c>
      <c r="B1" s="242"/>
      <c r="C1" s="242"/>
      <c r="D1" s="242"/>
      <c r="E1" s="236"/>
      <c r="F1" s="236"/>
      <c r="G1" s="184"/>
    </row>
    <row r="2" spans="1:8" ht="8.25" customHeight="1" x14ac:dyDescent="0.35">
      <c r="A2" s="242"/>
      <c r="B2" s="242"/>
      <c r="C2" s="242"/>
      <c r="D2" s="242"/>
      <c r="E2" s="236" t="s">
        <v>365</v>
      </c>
      <c r="F2" s="236"/>
      <c r="G2" s="97" t="s">
        <v>366</v>
      </c>
    </row>
    <row r="3" spans="1:8" ht="12.75" customHeight="1" x14ac:dyDescent="0.35">
      <c r="A3" s="242"/>
      <c r="B3" s="242"/>
      <c r="C3" s="242"/>
      <c r="D3" s="242"/>
      <c r="E3" s="236" t="s">
        <v>367</v>
      </c>
      <c r="F3" s="236"/>
      <c r="G3" s="98">
        <v>44287</v>
      </c>
    </row>
    <row r="4" spans="1:8" ht="12.75" customHeight="1" x14ac:dyDescent="0.35">
      <c r="A4" s="242"/>
      <c r="B4" s="242"/>
      <c r="C4" s="242"/>
      <c r="D4" s="242"/>
      <c r="E4" s="236"/>
      <c r="F4" s="236"/>
      <c r="G4" s="98"/>
    </row>
    <row r="5" spans="1:8" ht="15" customHeight="1" x14ac:dyDescent="0.35">
      <c r="A5" s="239" t="s">
        <v>291</v>
      </c>
      <c r="B5" s="232" t="s">
        <v>293</v>
      </c>
      <c r="C5" s="233"/>
      <c r="D5" s="240" t="s">
        <v>294</v>
      </c>
      <c r="E5" s="240" t="s">
        <v>295</v>
      </c>
      <c r="F5" s="240" t="s">
        <v>368</v>
      </c>
      <c r="G5" s="241"/>
    </row>
    <row r="6" spans="1:8" ht="15" customHeight="1" x14ac:dyDescent="0.35">
      <c r="A6" s="239"/>
      <c r="B6" s="234"/>
      <c r="C6" s="235"/>
      <c r="D6" s="240"/>
      <c r="E6" s="240"/>
      <c r="F6" s="185" t="s">
        <v>299</v>
      </c>
      <c r="G6" s="186" t="s">
        <v>298</v>
      </c>
    </row>
    <row r="7" spans="1:8" ht="23.15" customHeight="1" x14ac:dyDescent="0.35">
      <c r="A7" s="99">
        <v>1</v>
      </c>
      <c r="B7" s="100" t="s">
        <v>369</v>
      </c>
      <c r="C7" s="101" t="s">
        <v>370</v>
      </c>
      <c r="D7" s="100" t="s">
        <v>371</v>
      </c>
      <c r="E7" s="124" t="s">
        <v>372</v>
      </c>
      <c r="F7" s="125">
        <f>'1 PLAT'!H18</f>
        <v>128882.61604199998</v>
      </c>
      <c r="G7" s="125">
        <f>'1 PLAT'!H17</f>
        <v>128882.61604199998</v>
      </c>
      <c r="H7">
        <f>G7/F7</f>
        <v>1</v>
      </c>
    </row>
    <row r="8" spans="1:8" ht="23.15" customHeight="1" x14ac:dyDescent="0.35">
      <c r="A8" s="99">
        <v>2</v>
      </c>
      <c r="B8" s="100" t="s">
        <v>373</v>
      </c>
      <c r="C8" s="101" t="s">
        <v>374</v>
      </c>
      <c r="D8" s="100" t="s">
        <v>371</v>
      </c>
      <c r="E8" s="124" t="s">
        <v>375</v>
      </c>
      <c r="F8" s="126">
        <f>'2 AGFL'!H22</f>
        <v>156479.16</v>
      </c>
      <c r="G8" s="125">
        <f>'2 AGFL'!H21</f>
        <v>3755499.84</v>
      </c>
      <c r="H8">
        <f t="shared" ref="H8:H26" si="0">G8/F8</f>
        <v>24</v>
      </c>
    </row>
    <row r="9" spans="1:8" ht="23.15" customHeight="1" x14ac:dyDescent="0.35">
      <c r="A9" s="99">
        <v>3</v>
      </c>
      <c r="B9" s="100" t="s">
        <v>376</v>
      </c>
      <c r="C9" s="101" t="s">
        <v>377</v>
      </c>
      <c r="D9" s="100" t="s">
        <v>371</v>
      </c>
      <c r="E9" s="124" t="s">
        <v>375</v>
      </c>
      <c r="F9" s="126">
        <f>'3 AOFL'!H30</f>
        <v>141115.94</v>
      </c>
      <c r="G9" s="125">
        <f>'3 AOFL'!H29</f>
        <v>3386782.56</v>
      </c>
      <c r="H9">
        <f t="shared" si="0"/>
        <v>24</v>
      </c>
    </row>
    <row r="10" spans="1:8" ht="23.15" customHeight="1" x14ac:dyDescent="0.35">
      <c r="A10" s="99">
        <v>4</v>
      </c>
      <c r="B10" s="100" t="s">
        <v>378</v>
      </c>
      <c r="C10" s="101" t="s">
        <v>379</v>
      </c>
      <c r="D10" s="100" t="s">
        <v>371</v>
      </c>
      <c r="E10" s="124" t="s">
        <v>375</v>
      </c>
      <c r="F10" s="126">
        <f>'4 ASFL'!H16</f>
        <v>28887.99</v>
      </c>
      <c r="G10" s="125">
        <f>'4 ASFL'!H15</f>
        <v>1039967.64</v>
      </c>
      <c r="H10">
        <f t="shared" si="0"/>
        <v>36</v>
      </c>
    </row>
    <row r="11" spans="1:8" ht="23.15" customHeight="1" x14ac:dyDescent="0.35">
      <c r="A11" s="99">
        <v>5</v>
      </c>
      <c r="B11" s="100" t="s">
        <v>380</v>
      </c>
      <c r="C11" s="101" t="s">
        <v>381</v>
      </c>
      <c r="D11" s="100" t="s">
        <v>371</v>
      </c>
      <c r="E11" s="124" t="s">
        <v>375</v>
      </c>
      <c r="F11" s="126">
        <f>'5 AGFC'!H20</f>
        <v>105092.09</v>
      </c>
      <c r="G11" s="125">
        <f>'5 AGFC'!H19</f>
        <v>3783315.2399999998</v>
      </c>
      <c r="H11">
        <f t="shared" si="0"/>
        <v>36</v>
      </c>
    </row>
    <row r="12" spans="1:8" ht="23.15" customHeight="1" x14ac:dyDescent="0.35">
      <c r="A12" s="99">
        <v>6</v>
      </c>
      <c r="B12" s="100" t="s">
        <v>382</v>
      </c>
      <c r="C12" s="101" t="s">
        <v>383</v>
      </c>
      <c r="D12" s="100" t="s">
        <v>371</v>
      </c>
      <c r="E12" s="124" t="s">
        <v>375</v>
      </c>
      <c r="F12" s="126">
        <f>'6 AOFC'!H28</f>
        <v>68699.02</v>
      </c>
      <c r="G12" s="125">
        <f>'6 AOFC'!H27</f>
        <v>2473164.7200000002</v>
      </c>
      <c r="H12">
        <f t="shared" si="0"/>
        <v>36</v>
      </c>
    </row>
    <row r="13" spans="1:8" ht="23.15" customHeight="1" x14ac:dyDescent="0.35">
      <c r="A13" s="99">
        <v>7</v>
      </c>
      <c r="B13" s="100" t="s">
        <v>384</v>
      </c>
      <c r="C13" s="101" t="s">
        <v>385</v>
      </c>
      <c r="D13" s="100" t="s">
        <v>371</v>
      </c>
      <c r="E13" s="124" t="s">
        <v>375</v>
      </c>
      <c r="F13" s="126">
        <f>'7 ASFN'!H16</f>
        <v>31833.35</v>
      </c>
      <c r="G13" s="125">
        <f>'7 ASFN'!H15</f>
        <v>764000.39999999991</v>
      </c>
      <c r="H13">
        <f t="shared" si="0"/>
        <v>23.999999999999996</v>
      </c>
    </row>
    <row r="14" spans="1:8" ht="23.15" customHeight="1" x14ac:dyDescent="0.35">
      <c r="A14" s="99">
        <v>8</v>
      </c>
      <c r="B14" s="100" t="s">
        <v>386</v>
      </c>
      <c r="C14" s="101" t="s">
        <v>387</v>
      </c>
      <c r="D14" s="100" t="s">
        <v>371</v>
      </c>
      <c r="E14" s="124" t="s">
        <v>375</v>
      </c>
      <c r="F14" s="126">
        <f>'8 AGFN'!H17</f>
        <v>65707.789999999994</v>
      </c>
      <c r="G14" s="125">
        <f>'8 AGFN'!H16</f>
        <v>2365480.44</v>
      </c>
      <c r="H14">
        <f t="shared" si="0"/>
        <v>36</v>
      </c>
    </row>
    <row r="15" spans="1:8" ht="23.15" customHeight="1" x14ac:dyDescent="0.35">
      <c r="A15" s="99">
        <v>9</v>
      </c>
      <c r="B15" s="100" t="s">
        <v>388</v>
      </c>
      <c r="C15" s="101" t="s">
        <v>389</v>
      </c>
      <c r="D15" s="100" t="s">
        <v>371</v>
      </c>
      <c r="E15" s="124" t="s">
        <v>375</v>
      </c>
      <c r="F15" s="126">
        <f>'9 ATPR'!H17</f>
        <v>30328.53</v>
      </c>
      <c r="G15" s="125">
        <f>'9 ATPR'!H16</f>
        <v>1091827.08</v>
      </c>
      <c r="H15">
        <f t="shared" si="0"/>
        <v>36.000000000000007</v>
      </c>
    </row>
    <row r="16" spans="1:8" ht="23.15" customHeight="1" x14ac:dyDescent="0.35">
      <c r="A16" s="99">
        <v>10</v>
      </c>
      <c r="B16" s="100" t="s">
        <v>390</v>
      </c>
      <c r="C16" s="101" t="s">
        <v>391</v>
      </c>
      <c r="D16" s="100" t="s">
        <v>371</v>
      </c>
      <c r="E16" s="124" t="s">
        <v>375</v>
      </c>
      <c r="F16" s="126">
        <f>'10 ATEA'!H18</f>
        <v>72936.2</v>
      </c>
      <c r="G16" s="125">
        <f>'10 ATEA'!H17</f>
        <v>2625703.1999999997</v>
      </c>
      <c r="H16">
        <f t="shared" si="0"/>
        <v>36</v>
      </c>
    </row>
    <row r="17" spans="1:9" ht="23.15" customHeight="1" x14ac:dyDescent="0.35">
      <c r="A17" s="99">
        <v>11</v>
      </c>
      <c r="B17" s="100" t="s">
        <v>392</v>
      </c>
      <c r="C17" s="101" t="s">
        <v>393</v>
      </c>
      <c r="D17" s="100" t="s">
        <v>371</v>
      </c>
      <c r="E17" s="124" t="s">
        <v>375</v>
      </c>
      <c r="F17" s="126">
        <f>'11 APFO'!H16</f>
        <v>95718.04</v>
      </c>
      <c r="G17" s="125">
        <f>'11 APFO'!H15</f>
        <v>3445849.44</v>
      </c>
      <c r="H17">
        <f t="shared" si="0"/>
        <v>36</v>
      </c>
    </row>
    <row r="18" spans="1:9" ht="23.15" customHeight="1" x14ac:dyDescent="0.35">
      <c r="A18" s="99">
        <v>12</v>
      </c>
      <c r="B18" s="100" t="s">
        <v>394</v>
      </c>
      <c r="C18" s="101" t="s">
        <v>395</v>
      </c>
      <c r="D18" s="100" t="s">
        <v>371</v>
      </c>
      <c r="E18" s="124" t="s">
        <v>375</v>
      </c>
      <c r="F18" s="126">
        <f>'12 ATOC'!H15</f>
        <v>110054.5</v>
      </c>
      <c r="G18" s="125">
        <f>'12 ATOC'!H14</f>
        <v>3961962</v>
      </c>
      <c r="H18">
        <f t="shared" si="0"/>
        <v>36</v>
      </c>
    </row>
    <row r="19" spans="1:9" ht="23.15" customHeight="1" x14ac:dyDescent="0.35">
      <c r="A19" s="99">
        <v>13</v>
      </c>
      <c r="B19" s="100" t="s">
        <v>396</v>
      </c>
      <c r="C19" s="101" t="s">
        <v>397</v>
      </c>
      <c r="D19" s="100" t="s">
        <v>371</v>
      </c>
      <c r="E19" s="124" t="s">
        <v>375</v>
      </c>
      <c r="F19" s="126">
        <f>'13 ANTI'!H16</f>
        <v>69775.58</v>
      </c>
      <c r="G19" s="125">
        <f>'13 ANTI'!H15</f>
        <v>2511920.88</v>
      </c>
      <c r="H19">
        <f t="shared" si="0"/>
        <v>36</v>
      </c>
    </row>
    <row r="20" spans="1:9" ht="23.15" customHeight="1" x14ac:dyDescent="0.35">
      <c r="A20" s="99">
        <v>14</v>
      </c>
      <c r="B20" s="100" t="s">
        <v>398</v>
      </c>
      <c r="C20" s="101" t="s">
        <v>399</v>
      </c>
      <c r="D20" s="100" t="s">
        <v>371</v>
      </c>
      <c r="E20" s="124" t="s">
        <v>375</v>
      </c>
      <c r="F20" s="126">
        <f>'14 ATGC'!H81</f>
        <v>133854.48000000001</v>
      </c>
      <c r="G20" s="125">
        <f>'14 ATGC'!H80</f>
        <v>4818761.28</v>
      </c>
      <c r="H20">
        <f t="shared" si="0"/>
        <v>36</v>
      </c>
    </row>
    <row r="21" spans="1:9" ht="23.15" customHeight="1" x14ac:dyDescent="0.35">
      <c r="A21" s="99">
        <v>15</v>
      </c>
      <c r="B21" s="100" t="s">
        <v>400</v>
      </c>
      <c r="C21" s="101" t="s">
        <v>401</v>
      </c>
      <c r="D21" s="100" t="s">
        <v>371</v>
      </c>
      <c r="E21" s="124" t="s">
        <v>402</v>
      </c>
      <c r="F21" s="126">
        <f>'15 PTCE'!H14</f>
        <v>25997.07</v>
      </c>
      <c r="G21" s="125">
        <f>'15 PTCE'!H13</f>
        <v>467947.26</v>
      </c>
      <c r="H21">
        <f t="shared" si="0"/>
        <v>18</v>
      </c>
    </row>
    <row r="22" spans="1:9" ht="23.15" customHeight="1" x14ac:dyDescent="0.35">
      <c r="A22" s="99">
        <v>16</v>
      </c>
      <c r="B22" s="100" t="s">
        <v>403</v>
      </c>
      <c r="C22" s="101" t="s">
        <v>404</v>
      </c>
      <c r="D22" s="100" t="s">
        <v>371</v>
      </c>
      <c r="E22" s="124" t="s">
        <v>402</v>
      </c>
      <c r="F22" s="126">
        <f>'16 VIFL'!G25</f>
        <v>1002.77</v>
      </c>
      <c r="G22" s="125">
        <f>'16 VIFL'!G24</f>
        <v>36099.72</v>
      </c>
      <c r="H22">
        <f t="shared" si="0"/>
        <v>36</v>
      </c>
    </row>
    <row r="23" spans="1:9" ht="23.15" customHeight="1" x14ac:dyDescent="0.35">
      <c r="A23" s="99">
        <v>17</v>
      </c>
      <c r="B23" s="100" t="s">
        <v>405</v>
      </c>
      <c r="C23" s="101" t="s">
        <v>406</v>
      </c>
      <c r="D23" s="100" t="s">
        <v>371</v>
      </c>
      <c r="E23" s="124" t="s">
        <v>402</v>
      </c>
      <c r="F23" s="126">
        <f>'17 VIFN'!G25</f>
        <v>739.07</v>
      </c>
      <c r="G23" s="125">
        <f>'17 VIFN'!G24</f>
        <v>17737.68</v>
      </c>
      <c r="H23">
        <f t="shared" si="0"/>
        <v>24</v>
      </c>
    </row>
    <row r="24" spans="1:9" ht="23.15" customHeight="1" x14ac:dyDescent="0.35">
      <c r="A24" s="99">
        <v>18</v>
      </c>
      <c r="B24" s="100" t="s">
        <v>407</v>
      </c>
      <c r="C24" s="101" t="s">
        <v>408</v>
      </c>
      <c r="D24" s="100" t="s">
        <v>371</v>
      </c>
      <c r="E24" s="124" t="s">
        <v>402</v>
      </c>
      <c r="F24" s="126">
        <f>'18 DNLC'!G25</f>
        <v>255</v>
      </c>
      <c r="G24" s="127">
        <f>'18 DNLC'!G24</f>
        <v>76500</v>
      </c>
      <c r="H24">
        <f t="shared" si="0"/>
        <v>300</v>
      </c>
    </row>
    <row r="25" spans="1:9" ht="23.15" customHeight="1" x14ac:dyDescent="0.35">
      <c r="A25" s="99">
        <v>19</v>
      </c>
      <c r="B25" s="100" t="s">
        <v>409</v>
      </c>
      <c r="C25" s="101" t="s">
        <v>410</v>
      </c>
      <c r="D25" s="164" t="s">
        <v>371</v>
      </c>
      <c r="E25" s="124" t="s">
        <v>375</v>
      </c>
      <c r="F25" s="126">
        <f>'19 ATES'!H19</f>
        <v>109005.24</v>
      </c>
      <c r="G25" s="125">
        <f>'19 ATES'!H18</f>
        <v>4142199.12</v>
      </c>
      <c r="H25">
        <f t="shared" si="0"/>
        <v>38</v>
      </c>
    </row>
    <row r="26" spans="1:9" ht="23.15" customHeight="1" x14ac:dyDescent="0.35">
      <c r="A26" s="99">
        <v>20</v>
      </c>
      <c r="B26" s="100" t="s">
        <v>411</v>
      </c>
      <c r="C26" s="101" t="s">
        <v>412</v>
      </c>
      <c r="D26" s="100" t="s">
        <v>371</v>
      </c>
      <c r="E26" s="165" t="s">
        <v>413</v>
      </c>
      <c r="F26" s="126">
        <f>'20 TENC'!H20</f>
        <v>190107.39</v>
      </c>
      <c r="G26" s="125">
        <f>'20 TENC'!H19</f>
        <v>570322.17000000004</v>
      </c>
      <c r="H26">
        <f t="shared" si="0"/>
        <v>3</v>
      </c>
    </row>
    <row r="27" spans="1:9" ht="23.15" customHeight="1" x14ac:dyDescent="0.35">
      <c r="A27" s="237" t="s">
        <v>414</v>
      </c>
      <c r="B27" s="238"/>
      <c r="C27" s="238"/>
      <c r="D27" s="238"/>
      <c r="E27" s="238"/>
      <c r="F27" s="238"/>
      <c r="G27" s="102">
        <f>TRUNC(SUM(G7:G26),2)</f>
        <v>41463923.280000001</v>
      </c>
      <c r="I27" s="4"/>
    </row>
    <row r="28" spans="1:9" ht="20.149999999999999" customHeight="1" x14ac:dyDescent="0.35"/>
    <row r="33" ht="13.4" customHeight="1" x14ac:dyDescent="0.35"/>
  </sheetData>
  <mergeCells count="11">
    <mergeCell ref="B5:C6"/>
    <mergeCell ref="E3:F3"/>
    <mergeCell ref="A27:F27"/>
    <mergeCell ref="E2:F2"/>
    <mergeCell ref="E4:F4"/>
    <mergeCell ref="A5:A6"/>
    <mergeCell ref="D5:D6"/>
    <mergeCell ref="E5:E6"/>
    <mergeCell ref="F5:G5"/>
    <mergeCell ref="A1:D4"/>
    <mergeCell ref="E1:F1"/>
  </mergeCells>
  <phoneticPr fontId="3" type="noConversion"/>
  <pageMargins left="0.511811024" right="0.511811024" top="0.78740157499999996" bottom="0.78740157499999996" header="0.31496062000000002" footer="0.31496062000000002"/>
  <pageSetup paperSize="9" scale="56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943F2-CBF5-4F26-A95A-10B7E0260D3C}">
  <sheetPr>
    <tabColor rgb="FFFF0000"/>
  </sheetPr>
  <dimension ref="A1:AQ28"/>
  <sheetViews>
    <sheetView view="pageBreakPreview" zoomScaleNormal="90" zoomScaleSheetLayoutView="100" workbookViewId="0">
      <selection activeCell="D5" sqref="D5"/>
    </sheetView>
  </sheetViews>
  <sheetFormatPr defaultRowHeight="14.5" x14ac:dyDescent="0.35"/>
  <cols>
    <col min="1" max="1" width="5.26953125" bestFit="1" customWidth="1"/>
    <col min="3" max="3" width="69.26953125" bestFit="1" customWidth="1"/>
    <col min="4" max="5" width="17" customWidth="1"/>
    <col min="6" max="39" width="15.54296875" customWidth="1"/>
    <col min="40" max="40" width="17.7265625" customWidth="1"/>
    <col min="41" max="41" width="18.54296875" customWidth="1"/>
    <col min="42" max="42" width="17" bestFit="1" customWidth="1"/>
    <col min="43" max="43" width="16.453125" bestFit="1" customWidth="1"/>
  </cols>
  <sheetData>
    <row r="1" spans="1:42" ht="15" customHeight="1" x14ac:dyDescent="0.35">
      <c r="A1" s="243" t="s">
        <v>364</v>
      </c>
      <c r="B1" s="243"/>
      <c r="C1" s="243"/>
      <c r="D1" s="172"/>
      <c r="E1" s="173"/>
      <c r="F1" s="173"/>
      <c r="G1" s="173"/>
      <c r="H1" s="175"/>
      <c r="I1" s="170" t="s">
        <v>415</v>
      </c>
      <c r="J1" s="175"/>
      <c r="K1" s="175"/>
      <c r="L1" s="175"/>
      <c r="M1" s="175"/>
      <c r="N1" s="175"/>
      <c r="O1" s="175"/>
      <c r="P1" s="175"/>
      <c r="Q1" s="175"/>
      <c r="R1" s="175"/>
      <c r="S1" s="170" t="s">
        <v>416</v>
      </c>
      <c r="T1" s="175"/>
      <c r="U1" s="175"/>
      <c r="V1" s="175"/>
      <c r="W1" s="175"/>
      <c r="X1" s="175"/>
      <c r="Y1" s="175"/>
      <c r="Z1" s="175"/>
      <c r="AA1" s="175"/>
      <c r="AB1" s="175"/>
      <c r="AC1" s="170" t="s">
        <v>416</v>
      </c>
      <c r="AD1" s="175"/>
      <c r="AE1" s="175"/>
      <c r="AF1" s="175"/>
      <c r="AG1" s="175"/>
      <c r="AH1" s="175"/>
      <c r="AI1" s="175"/>
      <c r="AJ1" s="175"/>
      <c r="AK1" s="175"/>
      <c r="AL1" s="175"/>
      <c r="AM1" s="170" t="s">
        <v>416</v>
      </c>
      <c r="AN1" s="175"/>
      <c r="AO1" s="176"/>
      <c r="AP1" s="46"/>
    </row>
    <row r="2" spans="1:42" x14ac:dyDescent="0.35">
      <c r="A2" s="243"/>
      <c r="B2" s="243"/>
      <c r="C2" s="243"/>
      <c r="D2" s="174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6"/>
      <c r="AP2" s="46"/>
    </row>
    <row r="3" spans="1:42" x14ac:dyDescent="0.35">
      <c r="A3" s="244" t="s">
        <v>291</v>
      </c>
      <c r="B3" s="244" t="s">
        <v>293</v>
      </c>
      <c r="C3" s="244"/>
      <c r="D3" s="244">
        <v>1</v>
      </c>
      <c r="E3" s="244">
        <v>2</v>
      </c>
      <c r="F3" s="244">
        <v>3</v>
      </c>
      <c r="G3" s="244">
        <v>4</v>
      </c>
      <c r="H3" s="244">
        <v>5</v>
      </c>
      <c r="I3" s="244">
        <v>6</v>
      </c>
      <c r="J3" s="244">
        <v>7</v>
      </c>
      <c r="K3" s="244">
        <v>8</v>
      </c>
      <c r="L3" s="244">
        <v>9</v>
      </c>
      <c r="M3" s="244">
        <v>10</v>
      </c>
      <c r="N3" s="244">
        <v>11</v>
      </c>
      <c r="O3" s="244">
        <v>12</v>
      </c>
      <c r="P3" s="244">
        <v>13</v>
      </c>
      <c r="Q3" s="244">
        <v>14</v>
      </c>
      <c r="R3" s="244">
        <v>15</v>
      </c>
      <c r="S3" s="244">
        <v>16</v>
      </c>
      <c r="T3" s="244">
        <v>17</v>
      </c>
      <c r="U3" s="244">
        <v>18</v>
      </c>
      <c r="V3" s="244">
        <v>19</v>
      </c>
      <c r="W3" s="244">
        <v>20</v>
      </c>
      <c r="X3" s="244">
        <v>21</v>
      </c>
      <c r="Y3" s="244">
        <v>22</v>
      </c>
      <c r="Z3" s="244">
        <v>23</v>
      </c>
      <c r="AA3" s="244">
        <v>24</v>
      </c>
      <c r="AB3" s="244">
        <v>25</v>
      </c>
      <c r="AC3" s="244">
        <v>26</v>
      </c>
      <c r="AD3" s="244">
        <v>27</v>
      </c>
      <c r="AE3" s="244">
        <v>28</v>
      </c>
      <c r="AF3" s="244">
        <v>29</v>
      </c>
      <c r="AG3" s="244">
        <v>30</v>
      </c>
      <c r="AH3" s="244">
        <v>31</v>
      </c>
      <c r="AI3" s="244">
        <v>32</v>
      </c>
      <c r="AJ3" s="244">
        <v>33</v>
      </c>
      <c r="AK3" s="244">
        <v>34</v>
      </c>
      <c r="AL3" s="244">
        <v>35</v>
      </c>
      <c r="AM3" s="244">
        <v>36</v>
      </c>
      <c r="AN3" s="244">
        <v>37</v>
      </c>
      <c r="AO3" s="244">
        <v>38</v>
      </c>
      <c r="AP3" s="46"/>
    </row>
    <row r="4" spans="1:42" x14ac:dyDescent="0.35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46"/>
    </row>
    <row r="5" spans="1:42" x14ac:dyDescent="0.35">
      <c r="A5" s="131">
        <v>1</v>
      </c>
      <c r="B5" s="131" t="str">
        <f>RESUMO!B7</f>
        <v>PLAT</v>
      </c>
      <c r="C5" s="132" t="str">
        <f>RESUMO!C7</f>
        <v xml:space="preserve">PLANEJAMENTO DAS ATIVIDADES </v>
      </c>
      <c r="D5" s="133">
        <f>RESUMO!$G7</f>
        <v>128882.61604199998</v>
      </c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46"/>
    </row>
    <row r="6" spans="1:42" x14ac:dyDescent="0.35">
      <c r="A6" s="131">
        <v>2</v>
      </c>
      <c r="B6" s="131" t="str">
        <f>RESUMO!B8</f>
        <v>AGFL</v>
      </c>
      <c r="C6" s="132" t="str">
        <f>RESUMO!C8</f>
        <v xml:space="preserve">APOIO TÉCNICO NA GESTÃO DOS EMPREENDIMENTOS – FIOL </v>
      </c>
      <c r="D6" s="133"/>
      <c r="E6" s="133">
        <f>RESUMO!$F8</f>
        <v>156479.16</v>
      </c>
      <c r="F6" s="133">
        <f>RESUMO!$F8</f>
        <v>156479.16</v>
      </c>
      <c r="G6" s="133">
        <f>RESUMO!$F8</f>
        <v>156479.16</v>
      </c>
      <c r="H6" s="133">
        <f>RESUMO!$F8</f>
        <v>156479.16</v>
      </c>
      <c r="I6" s="133">
        <f>RESUMO!$F8</f>
        <v>156479.16</v>
      </c>
      <c r="J6" s="133">
        <f>RESUMO!$F8</f>
        <v>156479.16</v>
      </c>
      <c r="K6" s="133">
        <f>RESUMO!$F8</f>
        <v>156479.16</v>
      </c>
      <c r="L6" s="133">
        <f>RESUMO!$F8</f>
        <v>156479.16</v>
      </c>
      <c r="M6" s="133">
        <f>RESUMO!$F8</f>
        <v>156479.16</v>
      </c>
      <c r="N6" s="133">
        <f>RESUMO!$F8</f>
        <v>156479.16</v>
      </c>
      <c r="O6" s="133">
        <f>RESUMO!$F8</f>
        <v>156479.16</v>
      </c>
      <c r="P6" s="133">
        <f>RESUMO!$F8</f>
        <v>156479.16</v>
      </c>
      <c r="Q6" s="133">
        <f>RESUMO!$F8</f>
        <v>156479.16</v>
      </c>
      <c r="R6" s="133">
        <f>RESUMO!$F8</f>
        <v>156479.16</v>
      </c>
      <c r="S6" s="133">
        <f>RESUMO!$F8</f>
        <v>156479.16</v>
      </c>
      <c r="T6" s="133">
        <f>RESUMO!$F8</f>
        <v>156479.16</v>
      </c>
      <c r="U6" s="133">
        <f>RESUMO!$F8</f>
        <v>156479.16</v>
      </c>
      <c r="V6" s="133">
        <f>RESUMO!$F8</f>
        <v>156479.16</v>
      </c>
      <c r="W6" s="133">
        <f>RESUMO!$F8</f>
        <v>156479.16</v>
      </c>
      <c r="X6" s="133">
        <f>RESUMO!$F8</f>
        <v>156479.16</v>
      </c>
      <c r="Y6" s="133">
        <f>RESUMO!$F8</f>
        <v>156479.16</v>
      </c>
      <c r="Z6" s="133">
        <f>RESUMO!$F8</f>
        <v>156479.16</v>
      </c>
      <c r="AA6" s="133">
        <f>RESUMO!$F8</f>
        <v>156479.16</v>
      </c>
      <c r="AB6" s="133">
        <f>RESUMO!$F8</f>
        <v>156479.16</v>
      </c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46"/>
    </row>
    <row r="7" spans="1:42" x14ac:dyDescent="0.35">
      <c r="A7" s="131">
        <v>3</v>
      </c>
      <c r="B7" s="131" t="str">
        <f>RESUMO!B9</f>
        <v>AOFL</v>
      </c>
      <c r="C7" s="132" t="str">
        <f>RESUMO!C9</f>
        <v xml:space="preserve">APOIO TECNICO - OBRAS E SERVIÇOS DE ENGENHARIA NA FIOL II </v>
      </c>
      <c r="D7" s="133"/>
      <c r="E7" s="133">
        <f>RESUMO!$F9</f>
        <v>141115.94</v>
      </c>
      <c r="F7" s="133">
        <f>RESUMO!$F9</f>
        <v>141115.94</v>
      </c>
      <c r="G7" s="133">
        <f>RESUMO!$F9</f>
        <v>141115.94</v>
      </c>
      <c r="H7" s="133">
        <f>RESUMO!$F9</f>
        <v>141115.94</v>
      </c>
      <c r="I7" s="133">
        <f>RESUMO!$F9</f>
        <v>141115.94</v>
      </c>
      <c r="J7" s="133">
        <f>RESUMO!$F9</f>
        <v>141115.94</v>
      </c>
      <c r="K7" s="133">
        <f>RESUMO!$F9</f>
        <v>141115.94</v>
      </c>
      <c r="L7" s="133">
        <f>RESUMO!$F9</f>
        <v>141115.94</v>
      </c>
      <c r="M7" s="133">
        <f>RESUMO!$F9</f>
        <v>141115.94</v>
      </c>
      <c r="N7" s="133">
        <f>RESUMO!$F9</f>
        <v>141115.94</v>
      </c>
      <c r="O7" s="133">
        <f>RESUMO!$F9</f>
        <v>141115.94</v>
      </c>
      <c r="P7" s="133">
        <f>RESUMO!$F9</f>
        <v>141115.94</v>
      </c>
      <c r="Q7" s="133">
        <f>RESUMO!$F9</f>
        <v>141115.94</v>
      </c>
      <c r="R7" s="133">
        <f>RESUMO!$F9</f>
        <v>141115.94</v>
      </c>
      <c r="S7" s="133">
        <f>RESUMO!$F9</f>
        <v>141115.94</v>
      </c>
      <c r="T7" s="133">
        <f>RESUMO!$F9</f>
        <v>141115.94</v>
      </c>
      <c r="U7" s="133">
        <f>RESUMO!$F9</f>
        <v>141115.94</v>
      </c>
      <c r="V7" s="133">
        <f>RESUMO!$F9</f>
        <v>141115.94</v>
      </c>
      <c r="W7" s="133">
        <f>RESUMO!$F9</f>
        <v>141115.94</v>
      </c>
      <c r="X7" s="133">
        <f>RESUMO!$F9</f>
        <v>141115.94</v>
      </c>
      <c r="Y7" s="133">
        <f>RESUMO!$F9</f>
        <v>141115.94</v>
      </c>
      <c r="Z7" s="133">
        <f>RESUMO!$F9</f>
        <v>141115.94</v>
      </c>
      <c r="AA7" s="133">
        <f>RESUMO!$F9</f>
        <v>141115.94</v>
      </c>
      <c r="AB7" s="133">
        <f>RESUMO!$F9</f>
        <v>141115.94</v>
      </c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46"/>
    </row>
    <row r="8" spans="1:42" x14ac:dyDescent="0.35">
      <c r="A8" s="131">
        <v>4</v>
      </c>
      <c r="B8" s="131" t="str">
        <f>RESUMO!B10</f>
        <v>ASFL</v>
      </c>
      <c r="C8" s="132" t="str">
        <f>RESUMO!C10</f>
        <v xml:space="preserve">APOIO TÉCNICO AO CONTRATO DE SUBCONCESSÃO – FIOL </v>
      </c>
      <c r="D8" s="133"/>
      <c r="E8" s="133">
        <f>RESUMO!$F10</f>
        <v>28887.99</v>
      </c>
      <c r="F8" s="133">
        <f>RESUMO!$F10</f>
        <v>28887.99</v>
      </c>
      <c r="G8" s="133">
        <f>RESUMO!$F10</f>
        <v>28887.99</v>
      </c>
      <c r="H8" s="133">
        <f>RESUMO!$F10</f>
        <v>28887.99</v>
      </c>
      <c r="I8" s="133">
        <f>RESUMO!$F10</f>
        <v>28887.99</v>
      </c>
      <c r="J8" s="133">
        <f>RESUMO!$F10</f>
        <v>28887.99</v>
      </c>
      <c r="K8" s="133">
        <f>RESUMO!$F10</f>
        <v>28887.99</v>
      </c>
      <c r="L8" s="133">
        <f>RESUMO!$F10</f>
        <v>28887.99</v>
      </c>
      <c r="M8" s="133">
        <f>RESUMO!$F10</f>
        <v>28887.99</v>
      </c>
      <c r="N8" s="133">
        <f>RESUMO!$F10</f>
        <v>28887.99</v>
      </c>
      <c r="O8" s="133">
        <f>RESUMO!$F10</f>
        <v>28887.99</v>
      </c>
      <c r="P8" s="133">
        <f>RESUMO!$F10</f>
        <v>28887.99</v>
      </c>
      <c r="Q8" s="133">
        <f>RESUMO!$F10</f>
        <v>28887.99</v>
      </c>
      <c r="R8" s="133">
        <f>RESUMO!$F10</f>
        <v>28887.99</v>
      </c>
      <c r="S8" s="133">
        <f>RESUMO!$F10</f>
        <v>28887.99</v>
      </c>
      <c r="T8" s="133">
        <f>RESUMO!$F10</f>
        <v>28887.99</v>
      </c>
      <c r="U8" s="133">
        <f>RESUMO!$F10</f>
        <v>28887.99</v>
      </c>
      <c r="V8" s="133">
        <f>RESUMO!$F10</f>
        <v>28887.99</v>
      </c>
      <c r="W8" s="133">
        <f>RESUMO!$F10</f>
        <v>28887.99</v>
      </c>
      <c r="X8" s="133">
        <f>RESUMO!$F10</f>
        <v>28887.99</v>
      </c>
      <c r="Y8" s="133">
        <f>RESUMO!$F10</f>
        <v>28887.99</v>
      </c>
      <c r="Z8" s="133">
        <f>RESUMO!$F10</f>
        <v>28887.99</v>
      </c>
      <c r="AA8" s="133">
        <f>RESUMO!$F10</f>
        <v>28887.99</v>
      </c>
      <c r="AB8" s="133">
        <f>RESUMO!$F10</f>
        <v>28887.99</v>
      </c>
      <c r="AC8" s="133">
        <f>RESUMO!$F10</f>
        <v>28887.99</v>
      </c>
      <c r="AD8" s="133">
        <f>RESUMO!$F10</f>
        <v>28887.99</v>
      </c>
      <c r="AE8" s="133">
        <f>RESUMO!$F10</f>
        <v>28887.99</v>
      </c>
      <c r="AF8" s="133">
        <f>RESUMO!$F10</f>
        <v>28887.99</v>
      </c>
      <c r="AG8" s="133">
        <f>RESUMO!$F10</f>
        <v>28887.99</v>
      </c>
      <c r="AH8" s="133">
        <f>RESUMO!$F10</f>
        <v>28887.99</v>
      </c>
      <c r="AI8" s="133">
        <f>RESUMO!$F10</f>
        <v>28887.99</v>
      </c>
      <c r="AJ8" s="133">
        <f>RESUMO!$F10</f>
        <v>28887.99</v>
      </c>
      <c r="AK8" s="133">
        <f>RESUMO!$F10</f>
        <v>28887.99</v>
      </c>
      <c r="AL8" s="133">
        <f>RESUMO!$F10</f>
        <v>28887.99</v>
      </c>
      <c r="AM8" s="133">
        <f>RESUMO!$F10</f>
        <v>28887.99</v>
      </c>
      <c r="AN8" s="133">
        <f>RESUMO!$F10</f>
        <v>28887.99</v>
      </c>
      <c r="AO8" s="130"/>
      <c r="AP8" s="46"/>
    </row>
    <row r="9" spans="1:42" x14ac:dyDescent="0.35">
      <c r="A9" s="131">
        <v>5</v>
      </c>
      <c r="B9" s="131" t="str">
        <f>RESUMO!B11</f>
        <v>AGFC</v>
      </c>
      <c r="C9" s="132" t="str">
        <f>RESUMO!C11</f>
        <v xml:space="preserve">APOIO TÉCNICO NA GESTÃO DO EMPREENDIMENTO – FICO </v>
      </c>
      <c r="D9" s="133"/>
      <c r="E9" s="133">
        <f>RESUMO!$F11</f>
        <v>105092.09</v>
      </c>
      <c r="F9" s="133">
        <f>RESUMO!$F11</f>
        <v>105092.09</v>
      </c>
      <c r="G9" s="133">
        <f>RESUMO!$F11</f>
        <v>105092.09</v>
      </c>
      <c r="H9" s="133">
        <f>RESUMO!$F11</f>
        <v>105092.09</v>
      </c>
      <c r="I9" s="133">
        <f>RESUMO!$F11</f>
        <v>105092.09</v>
      </c>
      <c r="J9" s="133">
        <f>RESUMO!$F11</f>
        <v>105092.09</v>
      </c>
      <c r="K9" s="133">
        <f>RESUMO!$F11</f>
        <v>105092.09</v>
      </c>
      <c r="L9" s="133">
        <f>RESUMO!$F11</f>
        <v>105092.09</v>
      </c>
      <c r="M9" s="133">
        <f>RESUMO!$F11</f>
        <v>105092.09</v>
      </c>
      <c r="N9" s="133">
        <f>RESUMO!$F11</f>
        <v>105092.09</v>
      </c>
      <c r="O9" s="133">
        <f>RESUMO!$F11</f>
        <v>105092.09</v>
      </c>
      <c r="P9" s="133">
        <f>RESUMO!$F11</f>
        <v>105092.09</v>
      </c>
      <c r="Q9" s="133">
        <f>RESUMO!$F11</f>
        <v>105092.09</v>
      </c>
      <c r="R9" s="133">
        <f>RESUMO!$F11</f>
        <v>105092.09</v>
      </c>
      <c r="S9" s="133">
        <f>RESUMO!$F11</f>
        <v>105092.09</v>
      </c>
      <c r="T9" s="133">
        <f>RESUMO!$F11</f>
        <v>105092.09</v>
      </c>
      <c r="U9" s="133">
        <f>RESUMO!$F11</f>
        <v>105092.09</v>
      </c>
      <c r="V9" s="133">
        <f>RESUMO!$F11</f>
        <v>105092.09</v>
      </c>
      <c r="W9" s="133">
        <f>RESUMO!$F11</f>
        <v>105092.09</v>
      </c>
      <c r="X9" s="133">
        <f>RESUMO!$F11</f>
        <v>105092.09</v>
      </c>
      <c r="Y9" s="133">
        <f>RESUMO!$F11</f>
        <v>105092.09</v>
      </c>
      <c r="Z9" s="133">
        <f>RESUMO!$F11</f>
        <v>105092.09</v>
      </c>
      <c r="AA9" s="133">
        <f>RESUMO!$F11</f>
        <v>105092.09</v>
      </c>
      <c r="AB9" s="133">
        <f>RESUMO!$F11</f>
        <v>105092.09</v>
      </c>
      <c r="AC9" s="133">
        <f>RESUMO!$F11</f>
        <v>105092.09</v>
      </c>
      <c r="AD9" s="133">
        <f>RESUMO!$F11</f>
        <v>105092.09</v>
      </c>
      <c r="AE9" s="133">
        <f>RESUMO!$F11</f>
        <v>105092.09</v>
      </c>
      <c r="AF9" s="133">
        <f>RESUMO!$F11</f>
        <v>105092.09</v>
      </c>
      <c r="AG9" s="133">
        <f>RESUMO!$F11</f>
        <v>105092.09</v>
      </c>
      <c r="AH9" s="133">
        <f>RESUMO!$F11</f>
        <v>105092.09</v>
      </c>
      <c r="AI9" s="133">
        <f>RESUMO!$F11</f>
        <v>105092.09</v>
      </c>
      <c r="AJ9" s="133">
        <f>RESUMO!$F11</f>
        <v>105092.09</v>
      </c>
      <c r="AK9" s="133">
        <f>RESUMO!$F11</f>
        <v>105092.09</v>
      </c>
      <c r="AL9" s="133">
        <f>RESUMO!$F11</f>
        <v>105092.09</v>
      </c>
      <c r="AM9" s="133">
        <f>RESUMO!$F11</f>
        <v>105092.09</v>
      </c>
      <c r="AN9" s="133">
        <f>RESUMO!$F11</f>
        <v>105092.09</v>
      </c>
      <c r="AO9" s="130"/>
      <c r="AP9" s="46"/>
    </row>
    <row r="10" spans="1:42" x14ac:dyDescent="0.35">
      <c r="A10" s="131">
        <v>6</v>
      </c>
      <c r="B10" s="131" t="str">
        <f>RESUMO!B12</f>
        <v>AOFC</v>
      </c>
      <c r="C10" s="132" t="str">
        <f>RESUMO!C12</f>
        <v xml:space="preserve">APOIO TÉCNICO - OBRAS E SERVIÇOS DE ENGENHARIA NA FICO </v>
      </c>
      <c r="D10" s="133"/>
      <c r="E10" s="133">
        <f>RESUMO!$F12</f>
        <v>68699.02</v>
      </c>
      <c r="F10" s="133">
        <f>RESUMO!$F12</f>
        <v>68699.02</v>
      </c>
      <c r="G10" s="133">
        <f>RESUMO!$F12</f>
        <v>68699.02</v>
      </c>
      <c r="H10" s="133">
        <f>RESUMO!$F12</f>
        <v>68699.02</v>
      </c>
      <c r="I10" s="133">
        <f>RESUMO!$F12</f>
        <v>68699.02</v>
      </c>
      <c r="J10" s="133">
        <f>RESUMO!$F12</f>
        <v>68699.02</v>
      </c>
      <c r="K10" s="133">
        <f>RESUMO!$F12</f>
        <v>68699.02</v>
      </c>
      <c r="L10" s="133">
        <f>RESUMO!$F12</f>
        <v>68699.02</v>
      </c>
      <c r="M10" s="133">
        <f>RESUMO!$F12</f>
        <v>68699.02</v>
      </c>
      <c r="N10" s="133">
        <f>RESUMO!$F12</f>
        <v>68699.02</v>
      </c>
      <c r="O10" s="133">
        <f>RESUMO!$F12</f>
        <v>68699.02</v>
      </c>
      <c r="P10" s="133">
        <f>RESUMO!$F12</f>
        <v>68699.02</v>
      </c>
      <c r="Q10" s="133">
        <f>RESUMO!$F12</f>
        <v>68699.02</v>
      </c>
      <c r="R10" s="133">
        <f>RESUMO!$F12</f>
        <v>68699.02</v>
      </c>
      <c r="S10" s="133">
        <f>RESUMO!$F12</f>
        <v>68699.02</v>
      </c>
      <c r="T10" s="133">
        <f>RESUMO!$F12</f>
        <v>68699.02</v>
      </c>
      <c r="U10" s="133">
        <f>RESUMO!$F12</f>
        <v>68699.02</v>
      </c>
      <c r="V10" s="133">
        <f>RESUMO!$F12</f>
        <v>68699.02</v>
      </c>
      <c r="W10" s="133">
        <f>RESUMO!$F12</f>
        <v>68699.02</v>
      </c>
      <c r="X10" s="133">
        <f>RESUMO!$F12</f>
        <v>68699.02</v>
      </c>
      <c r="Y10" s="133">
        <f>RESUMO!$F12</f>
        <v>68699.02</v>
      </c>
      <c r="Z10" s="133">
        <f>RESUMO!$F12</f>
        <v>68699.02</v>
      </c>
      <c r="AA10" s="133">
        <f>RESUMO!$F12</f>
        <v>68699.02</v>
      </c>
      <c r="AB10" s="133">
        <f>RESUMO!$F12</f>
        <v>68699.02</v>
      </c>
      <c r="AC10" s="133">
        <f>RESUMO!$F12</f>
        <v>68699.02</v>
      </c>
      <c r="AD10" s="133">
        <f>RESUMO!$F12</f>
        <v>68699.02</v>
      </c>
      <c r="AE10" s="133">
        <f>RESUMO!$F12</f>
        <v>68699.02</v>
      </c>
      <c r="AF10" s="133">
        <f>RESUMO!$F12</f>
        <v>68699.02</v>
      </c>
      <c r="AG10" s="133">
        <f>RESUMO!$F12</f>
        <v>68699.02</v>
      </c>
      <c r="AH10" s="133">
        <f>RESUMO!$F12</f>
        <v>68699.02</v>
      </c>
      <c r="AI10" s="133">
        <f>RESUMO!$F12</f>
        <v>68699.02</v>
      </c>
      <c r="AJ10" s="133">
        <f>RESUMO!$F12</f>
        <v>68699.02</v>
      </c>
      <c r="AK10" s="133">
        <f>RESUMO!$F12</f>
        <v>68699.02</v>
      </c>
      <c r="AL10" s="133">
        <f>RESUMO!$F12</f>
        <v>68699.02</v>
      </c>
      <c r="AM10" s="133">
        <f>RESUMO!$F12</f>
        <v>68699.02</v>
      </c>
      <c r="AN10" s="133">
        <f>RESUMO!$F12</f>
        <v>68699.02</v>
      </c>
      <c r="AO10" s="130"/>
      <c r="AP10" s="46"/>
    </row>
    <row r="11" spans="1:42" x14ac:dyDescent="0.35">
      <c r="A11" s="131">
        <v>7</v>
      </c>
      <c r="B11" s="131" t="str">
        <f>RESUMO!B13</f>
        <v>ASFN</v>
      </c>
      <c r="C11" s="132" t="str">
        <f>RESUMO!C13</f>
        <v>APOIO TÉCNICO AO CONTRATO DE SUBCONCESSÃO – FNS</v>
      </c>
      <c r="D11" s="133"/>
      <c r="E11" s="133">
        <f>RESUMO!$F13</f>
        <v>31833.35</v>
      </c>
      <c r="F11" s="133">
        <f>RESUMO!$F13</f>
        <v>31833.35</v>
      </c>
      <c r="G11" s="133">
        <f>RESUMO!$F13</f>
        <v>31833.35</v>
      </c>
      <c r="H11" s="133">
        <f>RESUMO!$F13</f>
        <v>31833.35</v>
      </c>
      <c r="I11" s="133">
        <f>RESUMO!$F13</f>
        <v>31833.35</v>
      </c>
      <c r="J11" s="133">
        <f>RESUMO!$F13</f>
        <v>31833.35</v>
      </c>
      <c r="K11" s="133">
        <f>RESUMO!$F13</f>
        <v>31833.35</v>
      </c>
      <c r="L11" s="133">
        <f>RESUMO!$F13</f>
        <v>31833.35</v>
      </c>
      <c r="M11" s="133">
        <f>RESUMO!$F13</f>
        <v>31833.35</v>
      </c>
      <c r="N11" s="133">
        <f>RESUMO!$F13</f>
        <v>31833.35</v>
      </c>
      <c r="O11" s="133">
        <f>RESUMO!$F13</f>
        <v>31833.35</v>
      </c>
      <c r="P11" s="133">
        <f>RESUMO!$F13</f>
        <v>31833.35</v>
      </c>
      <c r="Q11" s="133">
        <f>RESUMO!$F13</f>
        <v>31833.35</v>
      </c>
      <c r="R11" s="133">
        <f>RESUMO!$F13</f>
        <v>31833.35</v>
      </c>
      <c r="S11" s="133">
        <f>RESUMO!$F13</f>
        <v>31833.35</v>
      </c>
      <c r="T11" s="133">
        <f>RESUMO!$F13</f>
        <v>31833.35</v>
      </c>
      <c r="U11" s="133">
        <f>RESUMO!$F13</f>
        <v>31833.35</v>
      </c>
      <c r="V11" s="133">
        <f>RESUMO!$F13</f>
        <v>31833.35</v>
      </c>
      <c r="W11" s="133">
        <f>RESUMO!$F13</f>
        <v>31833.35</v>
      </c>
      <c r="X11" s="133">
        <f>RESUMO!$F13</f>
        <v>31833.35</v>
      </c>
      <c r="Y11" s="133">
        <f>RESUMO!$F13</f>
        <v>31833.35</v>
      </c>
      <c r="Z11" s="133">
        <f>RESUMO!$F13</f>
        <v>31833.35</v>
      </c>
      <c r="AA11" s="133">
        <f>RESUMO!$F13</f>
        <v>31833.35</v>
      </c>
      <c r="AB11" s="133">
        <f>RESUMO!$F13</f>
        <v>31833.35</v>
      </c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46"/>
    </row>
    <row r="12" spans="1:42" x14ac:dyDescent="0.35">
      <c r="A12" s="131">
        <v>8</v>
      </c>
      <c r="B12" s="131" t="str">
        <f>RESUMO!B14</f>
        <v>AGFN</v>
      </c>
      <c r="C12" s="132" t="str">
        <f>RESUMO!C14</f>
        <v xml:space="preserve">APOIO TÉCNICO À GESTÃO - FNS </v>
      </c>
      <c r="D12" s="133"/>
      <c r="E12" s="133">
        <f>RESUMO!$F14</f>
        <v>65707.789999999994</v>
      </c>
      <c r="F12" s="133">
        <f>RESUMO!$F14</f>
        <v>65707.789999999994</v>
      </c>
      <c r="G12" s="133">
        <f>RESUMO!$F14</f>
        <v>65707.789999999994</v>
      </c>
      <c r="H12" s="133">
        <f>RESUMO!$F14</f>
        <v>65707.789999999994</v>
      </c>
      <c r="I12" s="133">
        <f>RESUMO!$F14</f>
        <v>65707.789999999994</v>
      </c>
      <c r="J12" s="133">
        <f>RESUMO!$F14</f>
        <v>65707.789999999994</v>
      </c>
      <c r="K12" s="133">
        <f>RESUMO!$F14</f>
        <v>65707.789999999994</v>
      </c>
      <c r="L12" s="133">
        <f>RESUMO!$F14</f>
        <v>65707.789999999994</v>
      </c>
      <c r="M12" s="133">
        <f>RESUMO!$F14</f>
        <v>65707.789999999994</v>
      </c>
      <c r="N12" s="133">
        <f>RESUMO!$F14</f>
        <v>65707.789999999994</v>
      </c>
      <c r="O12" s="133">
        <f>RESUMO!$F14</f>
        <v>65707.789999999994</v>
      </c>
      <c r="P12" s="133">
        <f>RESUMO!$F14</f>
        <v>65707.789999999994</v>
      </c>
      <c r="Q12" s="133">
        <f>RESUMO!$F14</f>
        <v>65707.789999999994</v>
      </c>
      <c r="R12" s="133">
        <f>RESUMO!$F14</f>
        <v>65707.789999999994</v>
      </c>
      <c r="S12" s="133">
        <f>RESUMO!$F14</f>
        <v>65707.789999999994</v>
      </c>
      <c r="T12" s="133">
        <f>RESUMO!$F14</f>
        <v>65707.789999999994</v>
      </c>
      <c r="U12" s="133">
        <f>RESUMO!$F14</f>
        <v>65707.789999999994</v>
      </c>
      <c r="V12" s="133">
        <f>RESUMO!$F14</f>
        <v>65707.789999999994</v>
      </c>
      <c r="W12" s="133">
        <f>RESUMO!$F14</f>
        <v>65707.789999999994</v>
      </c>
      <c r="X12" s="133">
        <f>RESUMO!$F14</f>
        <v>65707.789999999994</v>
      </c>
      <c r="Y12" s="133">
        <f>RESUMO!$F14</f>
        <v>65707.789999999994</v>
      </c>
      <c r="Z12" s="133">
        <f>RESUMO!$F14</f>
        <v>65707.789999999994</v>
      </c>
      <c r="AA12" s="133">
        <f>RESUMO!$F14</f>
        <v>65707.789999999994</v>
      </c>
      <c r="AB12" s="133">
        <f>RESUMO!$F14</f>
        <v>65707.789999999994</v>
      </c>
      <c r="AC12" s="133">
        <f>RESUMO!$F14</f>
        <v>65707.789999999994</v>
      </c>
      <c r="AD12" s="133">
        <f>RESUMO!$F14</f>
        <v>65707.789999999994</v>
      </c>
      <c r="AE12" s="133">
        <f>RESUMO!$F14</f>
        <v>65707.789999999994</v>
      </c>
      <c r="AF12" s="133">
        <f>RESUMO!$F14</f>
        <v>65707.789999999994</v>
      </c>
      <c r="AG12" s="133">
        <f>RESUMO!$F14</f>
        <v>65707.789999999994</v>
      </c>
      <c r="AH12" s="133">
        <f>RESUMO!$F14</f>
        <v>65707.789999999994</v>
      </c>
      <c r="AI12" s="133">
        <f>RESUMO!$F14</f>
        <v>65707.789999999994</v>
      </c>
      <c r="AJ12" s="133">
        <f>RESUMO!$F14</f>
        <v>65707.789999999994</v>
      </c>
      <c r="AK12" s="133">
        <f>RESUMO!$F14</f>
        <v>65707.789999999994</v>
      </c>
      <c r="AL12" s="133">
        <f>RESUMO!$F14</f>
        <v>65707.789999999994</v>
      </c>
      <c r="AM12" s="133">
        <f>RESUMO!$F14</f>
        <v>65707.789999999994</v>
      </c>
      <c r="AN12" s="133">
        <f>RESUMO!$F14</f>
        <v>65707.789999999994</v>
      </c>
      <c r="AO12" s="130"/>
      <c r="AP12" s="46"/>
    </row>
    <row r="13" spans="1:42" x14ac:dyDescent="0.35">
      <c r="A13" s="131">
        <v>9</v>
      </c>
      <c r="B13" s="131" t="str">
        <f>RESUMO!B15</f>
        <v>ATPR</v>
      </c>
      <c r="C13" s="132" t="str">
        <f>RESUMO!C15</f>
        <v>APOIO TÉCNICO  – PROJETOS</v>
      </c>
      <c r="D13" s="133"/>
      <c r="E13" s="133">
        <f>RESUMO!$F15</f>
        <v>30328.53</v>
      </c>
      <c r="F13" s="133">
        <f>RESUMO!$F15</f>
        <v>30328.53</v>
      </c>
      <c r="G13" s="133">
        <f>RESUMO!$F15</f>
        <v>30328.53</v>
      </c>
      <c r="H13" s="133">
        <f>RESUMO!$F15</f>
        <v>30328.53</v>
      </c>
      <c r="I13" s="133">
        <f>RESUMO!$F15</f>
        <v>30328.53</v>
      </c>
      <c r="J13" s="133">
        <f>RESUMO!$F15</f>
        <v>30328.53</v>
      </c>
      <c r="K13" s="133">
        <f>RESUMO!$F15</f>
        <v>30328.53</v>
      </c>
      <c r="L13" s="133">
        <f>RESUMO!$F15</f>
        <v>30328.53</v>
      </c>
      <c r="M13" s="133">
        <f>RESUMO!$F15</f>
        <v>30328.53</v>
      </c>
      <c r="N13" s="133">
        <f>RESUMO!$F15</f>
        <v>30328.53</v>
      </c>
      <c r="O13" s="133">
        <f>RESUMO!$F15</f>
        <v>30328.53</v>
      </c>
      <c r="P13" s="133">
        <f>RESUMO!$F15</f>
        <v>30328.53</v>
      </c>
      <c r="Q13" s="133">
        <f>RESUMO!$F15</f>
        <v>30328.53</v>
      </c>
      <c r="R13" s="133">
        <f>RESUMO!$F15</f>
        <v>30328.53</v>
      </c>
      <c r="S13" s="133">
        <f>RESUMO!$F15</f>
        <v>30328.53</v>
      </c>
      <c r="T13" s="133">
        <f>RESUMO!$F15</f>
        <v>30328.53</v>
      </c>
      <c r="U13" s="133">
        <f>RESUMO!$F15</f>
        <v>30328.53</v>
      </c>
      <c r="V13" s="133">
        <f>RESUMO!$F15</f>
        <v>30328.53</v>
      </c>
      <c r="W13" s="133">
        <f>RESUMO!$F15</f>
        <v>30328.53</v>
      </c>
      <c r="X13" s="133">
        <f>RESUMO!$F15</f>
        <v>30328.53</v>
      </c>
      <c r="Y13" s="133">
        <f>RESUMO!$F15</f>
        <v>30328.53</v>
      </c>
      <c r="Z13" s="133">
        <f>RESUMO!$F15</f>
        <v>30328.53</v>
      </c>
      <c r="AA13" s="133">
        <f>RESUMO!$F15</f>
        <v>30328.53</v>
      </c>
      <c r="AB13" s="133">
        <f>RESUMO!$F15</f>
        <v>30328.53</v>
      </c>
      <c r="AC13" s="133">
        <f>RESUMO!$F15</f>
        <v>30328.53</v>
      </c>
      <c r="AD13" s="133">
        <f>RESUMO!$F15</f>
        <v>30328.53</v>
      </c>
      <c r="AE13" s="133">
        <f>RESUMO!$F15</f>
        <v>30328.53</v>
      </c>
      <c r="AF13" s="133">
        <f>RESUMO!$F15</f>
        <v>30328.53</v>
      </c>
      <c r="AG13" s="133">
        <f>RESUMO!$F15</f>
        <v>30328.53</v>
      </c>
      <c r="AH13" s="133">
        <f>RESUMO!$F15</f>
        <v>30328.53</v>
      </c>
      <c r="AI13" s="133">
        <f>RESUMO!$F15</f>
        <v>30328.53</v>
      </c>
      <c r="AJ13" s="133">
        <f>RESUMO!$F15</f>
        <v>30328.53</v>
      </c>
      <c r="AK13" s="133">
        <f>RESUMO!$F15</f>
        <v>30328.53</v>
      </c>
      <c r="AL13" s="133">
        <f>RESUMO!$F15</f>
        <v>30328.53</v>
      </c>
      <c r="AM13" s="133">
        <f>RESUMO!$F15</f>
        <v>30328.53</v>
      </c>
      <c r="AN13" s="133">
        <f>RESUMO!$F15</f>
        <v>30328.53</v>
      </c>
      <c r="AO13" s="130"/>
      <c r="AP13" s="46"/>
    </row>
    <row r="14" spans="1:42" ht="28.15" customHeight="1" x14ac:dyDescent="0.35">
      <c r="A14" s="131">
        <v>10</v>
      </c>
      <c r="B14" s="131" t="str">
        <f>RESUMO!B16</f>
        <v>ATEA</v>
      </c>
      <c r="C14" s="158" t="str">
        <f>RESUMO!C16</f>
        <v>APOIO TÉCNICO NO DESENVOLVIMENTO DE ESTUDOS TÉCNICOS, ECONÔMICOS E AMBIENTAIS</v>
      </c>
      <c r="D14" s="133"/>
      <c r="E14" s="133">
        <f>RESUMO!$F16</f>
        <v>72936.2</v>
      </c>
      <c r="F14" s="133">
        <f>RESUMO!$F16</f>
        <v>72936.2</v>
      </c>
      <c r="G14" s="133">
        <f>RESUMO!$F16</f>
        <v>72936.2</v>
      </c>
      <c r="H14" s="133">
        <f>RESUMO!$F16</f>
        <v>72936.2</v>
      </c>
      <c r="I14" s="133">
        <f>RESUMO!$F16</f>
        <v>72936.2</v>
      </c>
      <c r="J14" s="133">
        <f>RESUMO!$F16</f>
        <v>72936.2</v>
      </c>
      <c r="K14" s="133">
        <f>RESUMO!$F16</f>
        <v>72936.2</v>
      </c>
      <c r="L14" s="133">
        <f>RESUMO!$F16</f>
        <v>72936.2</v>
      </c>
      <c r="M14" s="133">
        <f>RESUMO!$F16</f>
        <v>72936.2</v>
      </c>
      <c r="N14" s="133">
        <f>RESUMO!$F16</f>
        <v>72936.2</v>
      </c>
      <c r="O14" s="133">
        <f>RESUMO!$F16</f>
        <v>72936.2</v>
      </c>
      <c r="P14" s="133">
        <f>RESUMO!$F16</f>
        <v>72936.2</v>
      </c>
      <c r="Q14" s="133">
        <f>RESUMO!$F16</f>
        <v>72936.2</v>
      </c>
      <c r="R14" s="133">
        <f>RESUMO!$F16</f>
        <v>72936.2</v>
      </c>
      <c r="S14" s="133">
        <f>RESUMO!$F16</f>
        <v>72936.2</v>
      </c>
      <c r="T14" s="133">
        <f>RESUMO!$F16</f>
        <v>72936.2</v>
      </c>
      <c r="U14" s="133">
        <f>RESUMO!$F16</f>
        <v>72936.2</v>
      </c>
      <c r="V14" s="133">
        <f>RESUMO!$F16</f>
        <v>72936.2</v>
      </c>
      <c r="W14" s="133">
        <f>RESUMO!$F16</f>
        <v>72936.2</v>
      </c>
      <c r="X14" s="133">
        <f>RESUMO!$F16</f>
        <v>72936.2</v>
      </c>
      <c r="Y14" s="133">
        <f>RESUMO!$F16</f>
        <v>72936.2</v>
      </c>
      <c r="Z14" s="133">
        <f>RESUMO!$F16</f>
        <v>72936.2</v>
      </c>
      <c r="AA14" s="133">
        <f>RESUMO!$F16</f>
        <v>72936.2</v>
      </c>
      <c r="AB14" s="133">
        <f>RESUMO!$F16</f>
        <v>72936.2</v>
      </c>
      <c r="AC14" s="133">
        <f>RESUMO!$F16</f>
        <v>72936.2</v>
      </c>
      <c r="AD14" s="133">
        <f>RESUMO!$F16</f>
        <v>72936.2</v>
      </c>
      <c r="AE14" s="133">
        <f>RESUMO!$F16</f>
        <v>72936.2</v>
      </c>
      <c r="AF14" s="133">
        <f>RESUMO!$F16</f>
        <v>72936.2</v>
      </c>
      <c r="AG14" s="133">
        <f>RESUMO!$F16</f>
        <v>72936.2</v>
      </c>
      <c r="AH14" s="133">
        <f>RESUMO!$F16</f>
        <v>72936.2</v>
      </c>
      <c r="AI14" s="133">
        <f>RESUMO!$F16</f>
        <v>72936.2</v>
      </c>
      <c r="AJ14" s="133">
        <f>RESUMO!$F16</f>
        <v>72936.2</v>
      </c>
      <c r="AK14" s="133">
        <f>RESUMO!$F16</f>
        <v>72936.2</v>
      </c>
      <c r="AL14" s="133">
        <f>RESUMO!$F16</f>
        <v>72936.2</v>
      </c>
      <c r="AM14" s="133">
        <f>RESUMO!$F16</f>
        <v>72936.2</v>
      </c>
      <c r="AN14" s="133">
        <f>RESUMO!$F16</f>
        <v>72936.2</v>
      </c>
      <c r="AO14" s="130"/>
      <c r="AP14" s="46"/>
    </row>
    <row r="15" spans="1:42" x14ac:dyDescent="0.35">
      <c r="A15" s="131">
        <v>11</v>
      </c>
      <c r="B15" s="131" t="str">
        <f>RESUMO!B17</f>
        <v>APFO</v>
      </c>
      <c r="C15" s="132" t="str">
        <f>RESUMO!C17</f>
        <v>APOIO TÉCNICO À REVISÃO DE PROJETOS EM FASE DE OBRA</v>
      </c>
      <c r="D15" s="133"/>
      <c r="E15" s="133">
        <f>RESUMO!$F17</f>
        <v>95718.04</v>
      </c>
      <c r="F15" s="133">
        <f>RESUMO!$F17</f>
        <v>95718.04</v>
      </c>
      <c r="G15" s="133">
        <f>RESUMO!$F17</f>
        <v>95718.04</v>
      </c>
      <c r="H15" s="133">
        <f>RESUMO!$F17</f>
        <v>95718.04</v>
      </c>
      <c r="I15" s="133">
        <f>RESUMO!$F17</f>
        <v>95718.04</v>
      </c>
      <c r="J15" s="133">
        <f>RESUMO!$F17</f>
        <v>95718.04</v>
      </c>
      <c r="K15" s="133">
        <f>RESUMO!$F17</f>
        <v>95718.04</v>
      </c>
      <c r="L15" s="133">
        <f>RESUMO!$F17</f>
        <v>95718.04</v>
      </c>
      <c r="M15" s="133">
        <f>RESUMO!$F17</f>
        <v>95718.04</v>
      </c>
      <c r="N15" s="133">
        <f>RESUMO!$F17</f>
        <v>95718.04</v>
      </c>
      <c r="O15" s="133">
        <f>RESUMO!$F17</f>
        <v>95718.04</v>
      </c>
      <c r="P15" s="133">
        <f>RESUMO!$F17</f>
        <v>95718.04</v>
      </c>
      <c r="Q15" s="133">
        <f>RESUMO!$F17</f>
        <v>95718.04</v>
      </c>
      <c r="R15" s="133">
        <f>RESUMO!$F17</f>
        <v>95718.04</v>
      </c>
      <c r="S15" s="133">
        <f>RESUMO!$F17</f>
        <v>95718.04</v>
      </c>
      <c r="T15" s="133">
        <f>RESUMO!$F17</f>
        <v>95718.04</v>
      </c>
      <c r="U15" s="133">
        <f>RESUMO!$F17</f>
        <v>95718.04</v>
      </c>
      <c r="V15" s="133">
        <f>RESUMO!$F17</f>
        <v>95718.04</v>
      </c>
      <c r="W15" s="133">
        <f>RESUMO!$F17</f>
        <v>95718.04</v>
      </c>
      <c r="X15" s="133">
        <f>RESUMO!$F17</f>
        <v>95718.04</v>
      </c>
      <c r="Y15" s="133">
        <f>RESUMO!$F17</f>
        <v>95718.04</v>
      </c>
      <c r="Z15" s="133">
        <f>RESUMO!$F17</f>
        <v>95718.04</v>
      </c>
      <c r="AA15" s="133">
        <f>RESUMO!$F17</f>
        <v>95718.04</v>
      </c>
      <c r="AB15" s="133">
        <f>RESUMO!$F17</f>
        <v>95718.04</v>
      </c>
      <c r="AC15" s="133">
        <f>RESUMO!$F17</f>
        <v>95718.04</v>
      </c>
      <c r="AD15" s="133">
        <f>RESUMO!$F17</f>
        <v>95718.04</v>
      </c>
      <c r="AE15" s="133">
        <f>RESUMO!$F17</f>
        <v>95718.04</v>
      </c>
      <c r="AF15" s="133">
        <f>RESUMO!$F17</f>
        <v>95718.04</v>
      </c>
      <c r="AG15" s="133">
        <f>RESUMO!$F17</f>
        <v>95718.04</v>
      </c>
      <c r="AH15" s="133">
        <f>RESUMO!$F17</f>
        <v>95718.04</v>
      </c>
      <c r="AI15" s="133">
        <f>RESUMO!$F17</f>
        <v>95718.04</v>
      </c>
      <c r="AJ15" s="133">
        <f>RESUMO!$F17</f>
        <v>95718.04</v>
      </c>
      <c r="AK15" s="133">
        <f>RESUMO!$F17</f>
        <v>95718.04</v>
      </c>
      <c r="AL15" s="133">
        <f>RESUMO!$F17</f>
        <v>95718.04</v>
      </c>
      <c r="AM15" s="133">
        <f>RESUMO!$F17</f>
        <v>95718.04</v>
      </c>
      <c r="AN15" s="133">
        <f>RESUMO!$F17</f>
        <v>95718.04</v>
      </c>
      <c r="AO15" s="130"/>
      <c r="AP15" s="46"/>
    </row>
    <row r="16" spans="1:42" x14ac:dyDescent="0.35">
      <c r="A16" s="131">
        <v>12</v>
      </c>
      <c r="B16" s="131" t="str">
        <f>RESUMO!B18</f>
        <v>ATOC</v>
      </c>
      <c r="C16" s="132" t="str">
        <f>RESUMO!C18</f>
        <v>APOIO TÉCNICO NA ELABORAÇÃO E ANÁLISE DE ORÇAMENTOS E CUSTOS</v>
      </c>
      <c r="D16" s="133"/>
      <c r="E16" s="133">
        <f>RESUMO!$F18</f>
        <v>110054.5</v>
      </c>
      <c r="F16" s="133">
        <f>RESUMO!$F18</f>
        <v>110054.5</v>
      </c>
      <c r="G16" s="133">
        <f>RESUMO!$F18</f>
        <v>110054.5</v>
      </c>
      <c r="H16" s="133">
        <f>RESUMO!$F18</f>
        <v>110054.5</v>
      </c>
      <c r="I16" s="133">
        <f>RESUMO!$F18</f>
        <v>110054.5</v>
      </c>
      <c r="J16" s="133">
        <f>RESUMO!$F18</f>
        <v>110054.5</v>
      </c>
      <c r="K16" s="133">
        <f>RESUMO!$F18</f>
        <v>110054.5</v>
      </c>
      <c r="L16" s="133">
        <f>RESUMO!$F18</f>
        <v>110054.5</v>
      </c>
      <c r="M16" s="133">
        <f>RESUMO!$F18</f>
        <v>110054.5</v>
      </c>
      <c r="N16" s="133">
        <f>RESUMO!$F18</f>
        <v>110054.5</v>
      </c>
      <c r="O16" s="133">
        <f>RESUMO!$F18</f>
        <v>110054.5</v>
      </c>
      <c r="P16" s="133">
        <f>RESUMO!$F18</f>
        <v>110054.5</v>
      </c>
      <c r="Q16" s="133">
        <f>RESUMO!$F18</f>
        <v>110054.5</v>
      </c>
      <c r="R16" s="133">
        <f>RESUMO!$F18</f>
        <v>110054.5</v>
      </c>
      <c r="S16" s="133">
        <f>RESUMO!$F18</f>
        <v>110054.5</v>
      </c>
      <c r="T16" s="133">
        <f>RESUMO!$F18</f>
        <v>110054.5</v>
      </c>
      <c r="U16" s="133">
        <f>RESUMO!$F18</f>
        <v>110054.5</v>
      </c>
      <c r="V16" s="133">
        <f>RESUMO!$F18</f>
        <v>110054.5</v>
      </c>
      <c r="W16" s="133">
        <f>RESUMO!$F18</f>
        <v>110054.5</v>
      </c>
      <c r="X16" s="133">
        <f>RESUMO!$F18</f>
        <v>110054.5</v>
      </c>
      <c r="Y16" s="133">
        <f>RESUMO!$F18</f>
        <v>110054.5</v>
      </c>
      <c r="Z16" s="133">
        <f>RESUMO!$F18</f>
        <v>110054.5</v>
      </c>
      <c r="AA16" s="133">
        <f>RESUMO!$F18</f>
        <v>110054.5</v>
      </c>
      <c r="AB16" s="133">
        <f>RESUMO!$F18</f>
        <v>110054.5</v>
      </c>
      <c r="AC16" s="133">
        <f>RESUMO!$F18</f>
        <v>110054.5</v>
      </c>
      <c r="AD16" s="133">
        <f>RESUMO!$F18</f>
        <v>110054.5</v>
      </c>
      <c r="AE16" s="133">
        <f>RESUMO!$F18</f>
        <v>110054.5</v>
      </c>
      <c r="AF16" s="133">
        <f>RESUMO!$F18</f>
        <v>110054.5</v>
      </c>
      <c r="AG16" s="133">
        <f>RESUMO!$F18</f>
        <v>110054.5</v>
      </c>
      <c r="AH16" s="133">
        <f>RESUMO!$F18</f>
        <v>110054.5</v>
      </c>
      <c r="AI16" s="133">
        <f>RESUMO!$F18</f>
        <v>110054.5</v>
      </c>
      <c r="AJ16" s="133">
        <f>RESUMO!$F18</f>
        <v>110054.5</v>
      </c>
      <c r="AK16" s="133">
        <f>RESUMO!$F18</f>
        <v>110054.5</v>
      </c>
      <c r="AL16" s="133">
        <f>RESUMO!$F18</f>
        <v>110054.5</v>
      </c>
      <c r="AM16" s="133">
        <f>RESUMO!$F18</f>
        <v>110054.5</v>
      </c>
      <c r="AN16" s="133">
        <f>RESUMO!$F18</f>
        <v>110054.5</v>
      </c>
      <c r="AO16" s="130"/>
      <c r="AP16" s="46"/>
    </row>
    <row r="17" spans="1:43" x14ac:dyDescent="0.35">
      <c r="A17" s="131">
        <v>13</v>
      </c>
      <c r="B17" s="131" t="str">
        <f>RESUMO!B19</f>
        <v>ANTI</v>
      </c>
      <c r="C17" s="132" t="str">
        <f>RESUMO!C19</f>
        <v xml:space="preserve">APOIO TÉCNICO NA GESTÃO DOS NORMATIVOS TÉCNICOS E INOVAÇÕES TECNOLÓGICAS </v>
      </c>
      <c r="D17" s="133"/>
      <c r="E17" s="133">
        <f>RESUMO!$F19</f>
        <v>69775.58</v>
      </c>
      <c r="F17" s="133">
        <f>RESUMO!$F19</f>
        <v>69775.58</v>
      </c>
      <c r="G17" s="133">
        <f>RESUMO!$F19</f>
        <v>69775.58</v>
      </c>
      <c r="H17" s="133">
        <f>RESUMO!$F19</f>
        <v>69775.58</v>
      </c>
      <c r="I17" s="133">
        <f>RESUMO!$F19</f>
        <v>69775.58</v>
      </c>
      <c r="J17" s="133">
        <f>RESUMO!$F19</f>
        <v>69775.58</v>
      </c>
      <c r="K17" s="133">
        <f>RESUMO!$F19</f>
        <v>69775.58</v>
      </c>
      <c r="L17" s="133">
        <f>RESUMO!$F19</f>
        <v>69775.58</v>
      </c>
      <c r="M17" s="133">
        <f>RESUMO!$F19</f>
        <v>69775.58</v>
      </c>
      <c r="N17" s="133">
        <f>RESUMO!$F19</f>
        <v>69775.58</v>
      </c>
      <c r="O17" s="133">
        <f>RESUMO!$F19</f>
        <v>69775.58</v>
      </c>
      <c r="P17" s="133">
        <f>RESUMO!$F19</f>
        <v>69775.58</v>
      </c>
      <c r="Q17" s="133">
        <f>RESUMO!$F19</f>
        <v>69775.58</v>
      </c>
      <c r="R17" s="133">
        <f>RESUMO!$F19</f>
        <v>69775.58</v>
      </c>
      <c r="S17" s="133">
        <f>RESUMO!$F19</f>
        <v>69775.58</v>
      </c>
      <c r="T17" s="133">
        <f>RESUMO!$F19</f>
        <v>69775.58</v>
      </c>
      <c r="U17" s="133">
        <f>RESUMO!$F19</f>
        <v>69775.58</v>
      </c>
      <c r="V17" s="133">
        <f>RESUMO!$F19</f>
        <v>69775.58</v>
      </c>
      <c r="W17" s="133">
        <f>RESUMO!$F19</f>
        <v>69775.58</v>
      </c>
      <c r="X17" s="133">
        <f>RESUMO!$F19</f>
        <v>69775.58</v>
      </c>
      <c r="Y17" s="133">
        <f>RESUMO!$F19</f>
        <v>69775.58</v>
      </c>
      <c r="Z17" s="133">
        <f>RESUMO!$F19</f>
        <v>69775.58</v>
      </c>
      <c r="AA17" s="133">
        <f>RESUMO!$F19</f>
        <v>69775.58</v>
      </c>
      <c r="AB17" s="133">
        <f>RESUMO!$F19</f>
        <v>69775.58</v>
      </c>
      <c r="AC17" s="133">
        <f>RESUMO!$F19</f>
        <v>69775.58</v>
      </c>
      <c r="AD17" s="133">
        <f>RESUMO!$F19</f>
        <v>69775.58</v>
      </c>
      <c r="AE17" s="133">
        <f>RESUMO!$F19</f>
        <v>69775.58</v>
      </c>
      <c r="AF17" s="133">
        <f>RESUMO!$F19</f>
        <v>69775.58</v>
      </c>
      <c r="AG17" s="133">
        <f>RESUMO!$F19</f>
        <v>69775.58</v>
      </c>
      <c r="AH17" s="133">
        <f>RESUMO!$F19</f>
        <v>69775.58</v>
      </c>
      <c r="AI17" s="133">
        <f>RESUMO!$F19</f>
        <v>69775.58</v>
      </c>
      <c r="AJ17" s="133">
        <f>RESUMO!$F19</f>
        <v>69775.58</v>
      </c>
      <c r="AK17" s="133">
        <f>RESUMO!$F19</f>
        <v>69775.58</v>
      </c>
      <c r="AL17" s="133">
        <f>RESUMO!$F19</f>
        <v>69775.58</v>
      </c>
      <c r="AM17" s="133">
        <f>RESUMO!$F19</f>
        <v>69775.58</v>
      </c>
      <c r="AN17" s="133">
        <f>RESUMO!$F19</f>
        <v>69775.58</v>
      </c>
      <c r="AO17" s="130"/>
      <c r="AP17" s="46"/>
    </row>
    <row r="18" spans="1:43" ht="26" x14ac:dyDescent="0.35">
      <c r="A18" s="131">
        <v>14</v>
      </c>
      <c r="B18" s="131" t="str">
        <f>RESUMO!B20</f>
        <v>ATGC</v>
      </c>
      <c r="C18" s="158" t="str">
        <f>RESUMO!C20</f>
        <v xml:space="preserve">APOIO TÉCNICO NA GESTÃO DE CONTRATOS DE FORNECIMENTO DE OBRAS /PRODUTOS /SERVIÇOS DE ENGENHARIA </v>
      </c>
      <c r="D18" s="133"/>
      <c r="E18" s="133">
        <f>RESUMO!$F20</f>
        <v>133854.48000000001</v>
      </c>
      <c r="F18" s="133">
        <f>RESUMO!$F20</f>
        <v>133854.48000000001</v>
      </c>
      <c r="G18" s="133">
        <f>RESUMO!$F20</f>
        <v>133854.48000000001</v>
      </c>
      <c r="H18" s="133">
        <f>RESUMO!$F20</f>
        <v>133854.48000000001</v>
      </c>
      <c r="I18" s="133">
        <f>RESUMO!$F20</f>
        <v>133854.48000000001</v>
      </c>
      <c r="J18" s="133">
        <f>RESUMO!$F20</f>
        <v>133854.48000000001</v>
      </c>
      <c r="K18" s="133">
        <f>RESUMO!$F20</f>
        <v>133854.48000000001</v>
      </c>
      <c r="L18" s="133">
        <f>RESUMO!$F20</f>
        <v>133854.48000000001</v>
      </c>
      <c r="M18" s="133">
        <f>RESUMO!$F20</f>
        <v>133854.48000000001</v>
      </c>
      <c r="N18" s="133">
        <f>RESUMO!$F20</f>
        <v>133854.48000000001</v>
      </c>
      <c r="O18" s="133">
        <f>RESUMO!$F20</f>
        <v>133854.48000000001</v>
      </c>
      <c r="P18" s="133">
        <f>RESUMO!$F20</f>
        <v>133854.48000000001</v>
      </c>
      <c r="Q18" s="133">
        <f>RESUMO!$F20</f>
        <v>133854.48000000001</v>
      </c>
      <c r="R18" s="133">
        <f>RESUMO!$F20</f>
        <v>133854.48000000001</v>
      </c>
      <c r="S18" s="133">
        <f>RESUMO!$F20</f>
        <v>133854.48000000001</v>
      </c>
      <c r="T18" s="133">
        <f>RESUMO!$F20</f>
        <v>133854.48000000001</v>
      </c>
      <c r="U18" s="133">
        <f>RESUMO!$F20</f>
        <v>133854.48000000001</v>
      </c>
      <c r="V18" s="133">
        <f>RESUMO!$F20</f>
        <v>133854.48000000001</v>
      </c>
      <c r="W18" s="133">
        <f>RESUMO!$F20</f>
        <v>133854.48000000001</v>
      </c>
      <c r="X18" s="133">
        <f>RESUMO!$F20</f>
        <v>133854.48000000001</v>
      </c>
      <c r="Y18" s="133">
        <f>RESUMO!$F20</f>
        <v>133854.48000000001</v>
      </c>
      <c r="Z18" s="133">
        <f>RESUMO!$F20</f>
        <v>133854.48000000001</v>
      </c>
      <c r="AA18" s="133">
        <f>RESUMO!$F20</f>
        <v>133854.48000000001</v>
      </c>
      <c r="AB18" s="133">
        <f>RESUMO!$F20</f>
        <v>133854.48000000001</v>
      </c>
      <c r="AC18" s="133">
        <f>RESUMO!$F20</f>
        <v>133854.48000000001</v>
      </c>
      <c r="AD18" s="133">
        <f>RESUMO!$F20</f>
        <v>133854.48000000001</v>
      </c>
      <c r="AE18" s="133">
        <f>RESUMO!$F20</f>
        <v>133854.48000000001</v>
      </c>
      <c r="AF18" s="133">
        <f>RESUMO!$F20</f>
        <v>133854.48000000001</v>
      </c>
      <c r="AG18" s="133">
        <f>RESUMO!$F20</f>
        <v>133854.48000000001</v>
      </c>
      <c r="AH18" s="133">
        <f>RESUMO!$F20</f>
        <v>133854.48000000001</v>
      </c>
      <c r="AI18" s="133">
        <f>RESUMO!$F20</f>
        <v>133854.48000000001</v>
      </c>
      <c r="AJ18" s="133">
        <f>RESUMO!$F20</f>
        <v>133854.48000000001</v>
      </c>
      <c r="AK18" s="133">
        <f>RESUMO!$F20</f>
        <v>133854.48000000001</v>
      </c>
      <c r="AL18" s="133">
        <f>RESUMO!$F20</f>
        <v>133854.48000000001</v>
      </c>
      <c r="AM18" s="133">
        <f>RESUMO!$F20</f>
        <v>133854.48000000001</v>
      </c>
      <c r="AN18" s="133">
        <f>RESUMO!$F20</f>
        <v>133854.48000000001</v>
      </c>
      <c r="AO18" s="130"/>
      <c r="AP18" s="46"/>
    </row>
    <row r="19" spans="1:43" x14ac:dyDescent="0.35">
      <c r="A19" s="131">
        <v>15</v>
      </c>
      <c r="B19" s="131" t="str">
        <f>RESUMO!B21</f>
        <v>PTCE</v>
      </c>
      <c r="C19" s="132" t="str">
        <f>RESUMO!C21</f>
        <v xml:space="preserve">PARECER TÉCNICO DE CONSULTORES ESPECIALISTAS </v>
      </c>
      <c r="D19" s="133"/>
      <c r="E19" s="133">
        <f>RESUMO!$F21</f>
        <v>25997.07</v>
      </c>
      <c r="F19" s="134"/>
      <c r="G19" s="133">
        <f>RESUMO!$F21</f>
        <v>25997.07</v>
      </c>
      <c r="H19" s="134"/>
      <c r="I19" s="133">
        <f>RESUMO!$F21</f>
        <v>25997.07</v>
      </c>
      <c r="J19" s="134"/>
      <c r="K19" s="133">
        <f>RESUMO!$F21</f>
        <v>25997.07</v>
      </c>
      <c r="L19" s="134"/>
      <c r="M19" s="133">
        <f>RESUMO!$F21</f>
        <v>25997.07</v>
      </c>
      <c r="N19" s="134"/>
      <c r="O19" s="133">
        <f>RESUMO!$F21</f>
        <v>25997.07</v>
      </c>
      <c r="P19" s="134"/>
      <c r="Q19" s="133">
        <f>RESUMO!$F21</f>
        <v>25997.07</v>
      </c>
      <c r="R19" s="134"/>
      <c r="S19" s="133">
        <f>RESUMO!$F21</f>
        <v>25997.07</v>
      </c>
      <c r="T19" s="134"/>
      <c r="U19" s="133">
        <f>RESUMO!$F21</f>
        <v>25997.07</v>
      </c>
      <c r="V19" s="134"/>
      <c r="W19" s="133">
        <f>RESUMO!$F21</f>
        <v>25997.07</v>
      </c>
      <c r="X19" s="134"/>
      <c r="Y19" s="133">
        <f>RESUMO!$F21</f>
        <v>25997.07</v>
      </c>
      <c r="Z19" s="134"/>
      <c r="AA19" s="133">
        <f>RESUMO!$F21</f>
        <v>25997.07</v>
      </c>
      <c r="AB19" s="134"/>
      <c r="AC19" s="133">
        <f>RESUMO!$F21</f>
        <v>25997.07</v>
      </c>
      <c r="AD19" s="134"/>
      <c r="AE19" s="133">
        <f>RESUMO!$F21</f>
        <v>25997.07</v>
      </c>
      <c r="AF19" s="134"/>
      <c r="AG19" s="133">
        <f>RESUMO!$F21</f>
        <v>25997.07</v>
      </c>
      <c r="AH19" s="134"/>
      <c r="AI19" s="133">
        <f>RESUMO!$F21</f>
        <v>25997.07</v>
      </c>
      <c r="AJ19" s="134"/>
      <c r="AK19" s="133">
        <f>RESUMO!$F21</f>
        <v>25997.07</v>
      </c>
      <c r="AL19" s="134"/>
      <c r="AM19" s="133">
        <f>RESUMO!$F21</f>
        <v>25997.07</v>
      </c>
      <c r="AN19" s="134"/>
      <c r="AO19" s="130"/>
      <c r="AP19" s="46"/>
    </row>
    <row r="20" spans="1:43" x14ac:dyDescent="0.35">
      <c r="A20" s="131" t="s">
        <v>417</v>
      </c>
      <c r="B20" s="131" t="str">
        <f>RESUMO!B22</f>
        <v>VIFL</v>
      </c>
      <c r="C20" s="132" t="str">
        <f>RESUMO!C22</f>
        <v>VIAGENS – FIOL</v>
      </c>
      <c r="D20" s="133"/>
      <c r="E20" s="133">
        <f>RESUMO!$F22</f>
        <v>1002.77</v>
      </c>
      <c r="F20" s="133">
        <f>RESUMO!$F22</f>
        <v>1002.77</v>
      </c>
      <c r="G20" s="133">
        <f>RESUMO!$F22</f>
        <v>1002.77</v>
      </c>
      <c r="H20" s="133">
        <f>RESUMO!$F22</f>
        <v>1002.77</v>
      </c>
      <c r="I20" s="133">
        <f>RESUMO!$F22</f>
        <v>1002.77</v>
      </c>
      <c r="J20" s="133">
        <f>RESUMO!$F22</f>
        <v>1002.77</v>
      </c>
      <c r="K20" s="133">
        <f>RESUMO!$F22</f>
        <v>1002.77</v>
      </c>
      <c r="L20" s="133">
        <f>RESUMO!$F22</f>
        <v>1002.77</v>
      </c>
      <c r="M20" s="133">
        <f>RESUMO!$F22</f>
        <v>1002.77</v>
      </c>
      <c r="N20" s="133">
        <f>RESUMO!$F22</f>
        <v>1002.77</v>
      </c>
      <c r="O20" s="133">
        <f>RESUMO!$F22</f>
        <v>1002.77</v>
      </c>
      <c r="P20" s="133">
        <f>RESUMO!$F22</f>
        <v>1002.77</v>
      </c>
      <c r="Q20" s="133">
        <f>RESUMO!$F22</f>
        <v>1002.77</v>
      </c>
      <c r="R20" s="133">
        <f>RESUMO!$F22</f>
        <v>1002.77</v>
      </c>
      <c r="S20" s="133">
        <f>RESUMO!$F22</f>
        <v>1002.77</v>
      </c>
      <c r="T20" s="133">
        <f>RESUMO!$F22</f>
        <v>1002.77</v>
      </c>
      <c r="U20" s="133">
        <f>RESUMO!$F22</f>
        <v>1002.77</v>
      </c>
      <c r="V20" s="133">
        <f>RESUMO!$F22</f>
        <v>1002.77</v>
      </c>
      <c r="W20" s="133">
        <f>RESUMO!$F22</f>
        <v>1002.77</v>
      </c>
      <c r="X20" s="133">
        <f>RESUMO!$F22</f>
        <v>1002.77</v>
      </c>
      <c r="Y20" s="133">
        <f>RESUMO!$F22</f>
        <v>1002.77</v>
      </c>
      <c r="Z20" s="133">
        <f>RESUMO!$F22</f>
        <v>1002.77</v>
      </c>
      <c r="AA20" s="133">
        <f>RESUMO!$F22</f>
        <v>1002.77</v>
      </c>
      <c r="AB20" s="133">
        <f>RESUMO!$F22</f>
        <v>1002.77</v>
      </c>
      <c r="AC20" s="133">
        <f>RESUMO!$F22</f>
        <v>1002.77</v>
      </c>
      <c r="AD20" s="133">
        <f>RESUMO!$F22</f>
        <v>1002.77</v>
      </c>
      <c r="AE20" s="133">
        <f>RESUMO!$F22</f>
        <v>1002.77</v>
      </c>
      <c r="AF20" s="133">
        <f>RESUMO!$F22</f>
        <v>1002.77</v>
      </c>
      <c r="AG20" s="133">
        <f>RESUMO!$F22</f>
        <v>1002.77</v>
      </c>
      <c r="AH20" s="133">
        <f>RESUMO!$F22</f>
        <v>1002.77</v>
      </c>
      <c r="AI20" s="133">
        <f>RESUMO!$F22</f>
        <v>1002.77</v>
      </c>
      <c r="AJ20" s="133">
        <f>RESUMO!$F22</f>
        <v>1002.77</v>
      </c>
      <c r="AK20" s="133">
        <f>RESUMO!$F22</f>
        <v>1002.77</v>
      </c>
      <c r="AL20" s="133">
        <f>RESUMO!$F22</f>
        <v>1002.77</v>
      </c>
      <c r="AM20" s="133">
        <f>RESUMO!$F22</f>
        <v>1002.77</v>
      </c>
      <c r="AN20" s="133">
        <f>RESUMO!$F22</f>
        <v>1002.77</v>
      </c>
      <c r="AO20" s="130"/>
      <c r="AP20" s="46"/>
    </row>
    <row r="21" spans="1:43" x14ac:dyDescent="0.35">
      <c r="A21" s="131" t="s">
        <v>418</v>
      </c>
      <c r="B21" s="131" t="str">
        <f>RESUMO!B23</f>
        <v>VIFN</v>
      </c>
      <c r="C21" s="132" t="str">
        <f>RESUMO!C23</f>
        <v>VIAGENS – FNS</v>
      </c>
      <c r="D21" s="133"/>
      <c r="E21" s="133">
        <f>RESUMO!$F23</f>
        <v>739.07</v>
      </c>
      <c r="F21" s="133">
        <f>RESUMO!$F23</f>
        <v>739.07</v>
      </c>
      <c r="G21" s="133">
        <f>RESUMO!$F23</f>
        <v>739.07</v>
      </c>
      <c r="H21" s="133">
        <f>RESUMO!$F23</f>
        <v>739.07</v>
      </c>
      <c r="I21" s="133">
        <f>RESUMO!$F23</f>
        <v>739.07</v>
      </c>
      <c r="J21" s="133">
        <f>RESUMO!$F23</f>
        <v>739.07</v>
      </c>
      <c r="K21" s="133">
        <f>RESUMO!$F23</f>
        <v>739.07</v>
      </c>
      <c r="L21" s="133">
        <f>RESUMO!$F23</f>
        <v>739.07</v>
      </c>
      <c r="M21" s="133">
        <f>RESUMO!$F23</f>
        <v>739.07</v>
      </c>
      <c r="N21" s="133">
        <f>RESUMO!$F23</f>
        <v>739.07</v>
      </c>
      <c r="O21" s="133">
        <f>RESUMO!$F23</f>
        <v>739.07</v>
      </c>
      <c r="P21" s="133">
        <f>RESUMO!$F23</f>
        <v>739.07</v>
      </c>
      <c r="Q21" s="133">
        <f>RESUMO!$F23</f>
        <v>739.07</v>
      </c>
      <c r="R21" s="133">
        <f>RESUMO!$F23</f>
        <v>739.07</v>
      </c>
      <c r="S21" s="133">
        <f>RESUMO!$F23</f>
        <v>739.07</v>
      </c>
      <c r="T21" s="133">
        <f>RESUMO!$F23</f>
        <v>739.07</v>
      </c>
      <c r="U21" s="133">
        <f>RESUMO!$F23</f>
        <v>739.07</v>
      </c>
      <c r="V21" s="133">
        <f>RESUMO!$F23</f>
        <v>739.07</v>
      </c>
      <c r="W21" s="133">
        <f>RESUMO!$F23</f>
        <v>739.07</v>
      </c>
      <c r="X21" s="133">
        <f>RESUMO!$F23</f>
        <v>739.07</v>
      </c>
      <c r="Y21" s="133">
        <f>RESUMO!$F23</f>
        <v>739.07</v>
      </c>
      <c r="Z21" s="133">
        <f>RESUMO!$F23</f>
        <v>739.07</v>
      </c>
      <c r="AA21" s="133">
        <f>RESUMO!$F23</f>
        <v>739.07</v>
      </c>
      <c r="AB21" s="133">
        <f>RESUMO!$F23</f>
        <v>739.07</v>
      </c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0"/>
      <c r="AP21" s="46"/>
    </row>
    <row r="22" spans="1:43" x14ac:dyDescent="0.35">
      <c r="A22" s="131" t="s">
        <v>419</v>
      </c>
      <c r="B22" s="131" t="str">
        <f>RESUMO!B24</f>
        <v>DNLC</v>
      </c>
      <c r="C22" s="132" t="str">
        <f>RESUMO!C24</f>
        <v xml:space="preserve">DIÁRIAS – FNS/FIOL/FICO </v>
      </c>
      <c r="D22" s="133"/>
      <c r="E22" s="133">
        <f>RESUMO!$F24*5*2</f>
        <v>2550</v>
      </c>
      <c r="F22" s="133">
        <f>RESUMO!$F24*5*2</f>
        <v>2550</v>
      </c>
      <c r="G22" s="133">
        <f>RESUMO!$F24*5*2</f>
        <v>2550</v>
      </c>
      <c r="H22" s="133">
        <f>RESUMO!$F24*5*2</f>
        <v>2550</v>
      </c>
      <c r="I22" s="133">
        <f>RESUMO!$F24*5*2</f>
        <v>2550</v>
      </c>
      <c r="J22" s="133">
        <f>RESUMO!$F24*5*2</f>
        <v>2550</v>
      </c>
      <c r="K22" s="133">
        <f>RESUMO!$F24*5*2</f>
        <v>2550</v>
      </c>
      <c r="L22" s="133">
        <f>RESUMO!$F24*5*2</f>
        <v>2550</v>
      </c>
      <c r="M22" s="133">
        <f>RESUMO!$F24*5*2</f>
        <v>2550</v>
      </c>
      <c r="N22" s="133">
        <f>RESUMO!$F24*5*2</f>
        <v>2550</v>
      </c>
      <c r="O22" s="133">
        <f>RESUMO!$F24*5*2</f>
        <v>2550</v>
      </c>
      <c r="P22" s="133">
        <f>RESUMO!$F24*5*2</f>
        <v>2550</v>
      </c>
      <c r="Q22" s="133">
        <f>RESUMO!$F24*5*2</f>
        <v>2550</v>
      </c>
      <c r="R22" s="133">
        <f>RESUMO!$F24*5*2</f>
        <v>2550</v>
      </c>
      <c r="S22" s="133">
        <f>RESUMO!$F24*5*2</f>
        <v>2550</v>
      </c>
      <c r="T22" s="133">
        <f>RESUMO!$F24*5*2</f>
        <v>2550</v>
      </c>
      <c r="U22" s="133">
        <f>RESUMO!$F24*5*2</f>
        <v>2550</v>
      </c>
      <c r="V22" s="133">
        <f>RESUMO!$F24*5*2</f>
        <v>2550</v>
      </c>
      <c r="W22" s="133">
        <f>RESUMO!$F24*5*2</f>
        <v>2550</v>
      </c>
      <c r="X22" s="133">
        <f>RESUMO!$F24*5*2</f>
        <v>2550</v>
      </c>
      <c r="Y22" s="133">
        <f>RESUMO!$F24*5*2</f>
        <v>2550</v>
      </c>
      <c r="Z22" s="133">
        <f>RESUMO!$F24*5*2</f>
        <v>2550</v>
      </c>
      <c r="AA22" s="133">
        <f>RESUMO!$F24*5*2</f>
        <v>2550</v>
      </c>
      <c r="AB22" s="133">
        <f>RESUMO!$F24*5*2</f>
        <v>2550</v>
      </c>
      <c r="AC22" s="133">
        <f>RESUMO!$F24*5</f>
        <v>1275</v>
      </c>
      <c r="AD22" s="133">
        <f>RESUMO!$F24*5</f>
        <v>1275</v>
      </c>
      <c r="AE22" s="133">
        <f>RESUMO!$F24*5</f>
        <v>1275</v>
      </c>
      <c r="AF22" s="133">
        <f>RESUMO!$F24*5</f>
        <v>1275</v>
      </c>
      <c r="AG22" s="133">
        <f>RESUMO!$F24*5</f>
        <v>1275</v>
      </c>
      <c r="AH22" s="133">
        <f>RESUMO!$F24*5</f>
        <v>1275</v>
      </c>
      <c r="AI22" s="133">
        <f>RESUMO!$F24*5</f>
        <v>1275</v>
      </c>
      <c r="AJ22" s="133">
        <f>RESUMO!$F24*5</f>
        <v>1275</v>
      </c>
      <c r="AK22" s="133">
        <f>RESUMO!$F24*5</f>
        <v>1275</v>
      </c>
      <c r="AL22" s="133">
        <f>RESUMO!$F24*5</f>
        <v>1275</v>
      </c>
      <c r="AM22" s="133">
        <f>RESUMO!$F24*5</f>
        <v>1275</v>
      </c>
      <c r="AN22" s="133">
        <f>RESUMO!$F24*5</f>
        <v>1275</v>
      </c>
      <c r="AO22" s="130"/>
      <c r="AP22" s="46"/>
    </row>
    <row r="23" spans="1:43" x14ac:dyDescent="0.35">
      <c r="A23" s="131">
        <v>19</v>
      </c>
      <c r="B23" s="131" t="str">
        <f>RESUMO!B25</f>
        <v>ATES</v>
      </c>
      <c r="C23" s="132" t="str">
        <f>RESUMO!C25</f>
        <v>APOIO TÉCNICO SUBSIDIÁRIO</v>
      </c>
      <c r="D23" s="133">
        <f>RESUMO!$F25</f>
        <v>109005.24</v>
      </c>
      <c r="E23" s="133">
        <f>RESUMO!$F25</f>
        <v>109005.24</v>
      </c>
      <c r="F23" s="133">
        <f>RESUMO!$F25</f>
        <v>109005.24</v>
      </c>
      <c r="G23" s="133">
        <f>RESUMO!$F25</f>
        <v>109005.24</v>
      </c>
      <c r="H23" s="133">
        <f>RESUMO!$F25</f>
        <v>109005.24</v>
      </c>
      <c r="I23" s="133">
        <f>RESUMO!$F25</f>
        <v>109005.24</v>
      </c>
      <c r="J23" s="133">
        <f>RESUMO!$F25</f>
        <v>109005.24</v>
      </c>
      <c r="K23" s="133">
        <f>RESUMO!$F25</f>
        <v>109005.24</v>
      </c>
      <c r="L23" s="133">
        <f>RESUMO!$F25</f>
        <v>109005.24</v>
      </c>
      <c r="M23" s="133">
        <f>RESUMO!$F25</f>
        <v>109005.24</v>
      </c>
      <c r="N23" s="133">
        <f>RESUMO!$F25</f>
        <v>109005.24</v>
      </c>
      <c r="O23" s="133">
        <f>RESUMO!$F25</f>
        <v>109005.24</v>
      </c>
      <c r="P23" s="133">
        <f>RESUMO!$F25</f>
        <v>109005.24</v>
      </c>
      <c r="Q23" s="133">
        <f>RESUMO!$F25</f>
        <v>109005.24</v>
      </c>
      <c r="R23" s="133">
        <f>RESUMO!$F25</f>
        <v>109005.24</v>
      </c>
      <c r="S23" s="133">
        <f>RESUMO!$F25</f>
        <v>109005.24</v>
      </c>
      <c r="T23" s="133">
        <f>RESUMO!$F25</f>
        <v>109005.24</v>
      </c>
      <c r="U23" s="133">
        <f>RESUMO!$F25</f>
        <v>109005.24</v>
      </c>
      <c r="V23" s="133">
        <f>RESUMO!$F25</f>
        <v>109005.24</v>
      </c>
      <c r="W23" s="133">
        <f>RESUMO!$F25</f>
        <v>109005.24</v>
      </c>
      <c r="X23" s="133">
        <f>RESUMO!$F25</f>
        <v>109005.24</v>
      </c>
      <c r="Y23" s="133">
        <f>RESUMO!$F25</f>
        <v>109005.24</v>
      </c>
      <c r="Z23" s="133">
        <f>RESUMO!$F25</f>
        <v>109005.24</v>
      </c>
      <c r="AA23" s="133">
        <f>RESUMO!$F25</f>
        <v>109005.24</v>
      </c>
      <c r="AB23" s="133">
        <f>RESUMO!$F25</f>
        <v>109005.24</v>
      </c>
      <c r="AC23" s="133">
        <f>RESUMO!$F25</f>
        <v>109005.24</v>
      </c>
      <c r="AD23" s="133">
        <f>RESUMO!$F25</f>
        <v>109005.24</v>
      </c>
      <c r="AE23" s="133">
        <f>RESUMO!$F25</f>
        <v>109005.24</v>
      </c>
      <c r="AF23" s="133">
        <f>RESUMO!$F25</f>
        <v>109005.24</v>
      </c>
      <c r="AG23" s="133">
        <f>RESUMO!$F25</f>
        <v>109005.24</v>
      </c>
      <c r="AH23" s="133">
        <f>RESUMO!$F25</f>
        <v>109005.24</v>
      </c>
      <c r="AI23" s="133">
        <f>RESUMO!$F25</f>
        <v>109005.24</v>
      </c>
      <c r="AJ23" s="133">
        <f>RESUMO!$F25</f>
        <v>109005.24</v>
      </c>
      <c r="AK23" s="133">
        <f>RESUMO!$F25</f>
        <v>109005.24</v>
      </c>
      <c r="AL23" s="133">
        <f>RESUMO!$F25</f>
        <v>109005.24</v>
      </c>
      <c r="AM23" s="133">
        <f>RESUMO!$F25</f>
        <v>109005.24</v>
      </c>
      <c r="AN23" s="133">
        <f>RESUMO!$F25</f>
        <v>109005.24</v>
      </c>
      <c r="AO23" s="133">
        <f>RESUMO!$F25</f>
        <v>109005.24</v>
      </c>
      <c r="AP23" s="46"/>
    </row>
    <row r="24" spans="1:43" x14ac:dyDescent="0.35">
      <c r="A24" s="131">
        <v>20</v>
      </c>
      <c r="B24" s="131" t="str">
        <f>RESUMO!B26</f>
        <v>TENC</v>
      </c>
      <c r="C24" s="132" t="str">
        <f>RESUMO!C26</f>
        <v xml:space="preserve">TERMO DE ENCERRAMENTO DO(S) EMPREENDIMENTO(S) </v>
      </c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>
        <f>RESUMO!$F26</f>
        <v>190107.39</v>
      </c>
      <c r="AN24" s="133">
        <f>RESUMO!$F26</f>
        <v>190107.39</v>
      </c>
      <c r="AO24" s="133">
        <f>RESUMO!$F26</f>
        <v>190107.39</v>
      </c>
      <c r="AP24" s="46"/>
    </row>
    <row r="25" spans="1:43" x14ac:dyDescent="0.35">
      <c r="A25" s="135"/>
      <c r="B25" s="135"/>
      <c r="C25" s="136" t="s">
        <v>298</v>
      </c>
      <c r="D25" s="137">
        <f>SUM(D5:D24)</f>
        <v>237887.856042</v>
      </c>
      <c r="E25" s="137">
        <f>SUM(E5:E24)</f>
        <v>1249776.82</v>
      </c>
      <c r="F25" s="137">
        <f t="shared" ref="F25:AO25" si="0">SUM(F5:F24)</f>
        <v>1223779.75</v>
      </c>
      <c r="G25" s="137">
        <f t="shared" si="0"/>
        <v>1249776.82</v>
      </c>
      <c r="H25" s="137">
        <f t="shared" si="0"/>
        <v>1223779.75</v>
      </c>
      <c r="I25" s="137">
        <f t="shared" si="0"/>
        <v>1249776.82</v>
      </c>
      <c r="J25" s="137">
        <f t="shared" si="0"/>
        <v>1223779.75</v>
      </c>
      <c r="K25" s="137">
        <f t="shared" si="0"/>
        <v>1249776.82</v>
      </c>
      <c r="L25" s="137">
        <f t="shared" si="0"/>
        <v>1223779.75</v>
      </c>
      <c r="M25" s="137">
        <f t="shared" si="0"/>
        <v>1249776.82</v>
      </c>
      <c r="N25" s="137">
        <f t="shared" si="0"/>
        <v>1223779.75</v>
      </c>
      <c r="O25" s="137">
        <f t="shared" si="0"/>
        <v>1249776.82</v>
      </c>
      <c r="P25" s="137">
        <f t="shared" si="0"/>
        <v>1223779.75</v>
      </c>
      <c r="Q25" s="137">
        <f t="shared" si="0"/>
        <v>1249776.82</v>
      </c>
      <c r="R25" s="137">
        <f t="shared" si="0"/>
        <v>1223779.75</v>
      </c>
      <c r="S25" s="137">
        <f t="shared" si="0"/>
        <v>1249776.82</v>
      </c>
      <c r="T25" s="137">
        <f t="shared" si="0"/>
        <v>1223779.75</v>
      </c>
      <c r="U25" s="137">
        <f t="shared" si="0"/>
        <v>1249776.82</v>
      </c>
      <c r="V25" s="137">
        <f t="shared" si="0"/>
        <v>1223779.75</v>
      </c>
      <c r="W25" s="137">
        <f t="shared" si="0"/>
        <v>1249776.82</v>
      </c>
      <c r="X25" s="137">
        <f t="shared" si="0"/>
        <v>1223779.75</v>
      </c>
      <c r="Y25" s="137">
        <f t="shared" si="0"/>
        <v>1249776.82</v>
      </c>
      <c r="Z25" s="137">
        <f t="shared" si="0"/>
        <v>1223779.75</v>
      </c>
      <c r="AA25" s="137">
        <f t="shared" si="0"/>
        <v>1249776.82</v>
      </c>
      <c r="AB25" s="137">
        <f t="shared" si="0"/>
        <v>1223779.75</v>
      </c>
      <c r="AC25" s="137">
        <f t="shared" si="0"/>
        <v>918334.29999999981</v>
      </c>
      <c r="AD25" s="137">
        <f t="shared" si="0"/>
        <v>892337.22999999986</v>
      </c>
      <c r="AE25" s="137">
        <f t="shared" si="0"/>
        <v>918334.29999999981</v>
      </c>
      <c r="AF25" s="137">
        <f t="shared" si="0"/>
        <v>892337.22999999986</v>
      </c>
      <c r="AG25" s="137">
        <f t="shared" si="0"/>
        <v>918334.29999999981</v>
      </c>
      <c r="AH25" s="137">
        <f>SUM(AH5:AH24)</f>
        <v>892337.22999999986</v>
      </c>
      <c r="AI25" s="137">
        <f t="shared" si="0"/>
        <v>918334.29999999981</v>
      </c>
      <c r="AJ25" s="137">
        <f t="shared" si="0"/>
        <v>892337.22999999986</v>
      </c>
      <c r="AK25" s="137">
        <f t="shared" si="0"/>
        <v>918334.29999999981</v>
      </c>
      <c r="AL25" s="137">
        <f t="shared" si="0"/>
        <v>892337.22999999986</v>
      </c>
      <c r="AM25" s="137">
        <f t="shared" si="0"/>
        <v>1108441.69</v>
      </c>
      <c r="AN25" s="137">
        <f t="shared" si="0"/>
        <v>1082444.6199999999</v>
      </c>
      <c r="AO25" s="137">
        <f t="shared" si="0"/>
        <v>299112.63</v>
      </c>
    </row>
    <row r="26" spans="1:43" x14ac:dyDescent="0.35">
      <c r="A26" t="s">
        <v>420</v>
      </c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138" t="s">
        <v>298</v>
      </c>
      <c r="AQ26" s="159"/>
    </row>
    <row r="27" spans="1:43" x14ac:dyDescent="0.35"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139">
        <f>TRUNC(SUM(D25:AO25),2)</f>
        <v>41463923.280000001</v>
      </c>
    </row>
    <row r="28" spans="1:43" x14ac:dyDescent="0.35"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</row>
  </sheetData>
  <mergeCells count="41">
    <mergeCell ref="AK3:AK4"/>
    <mergeCell ref="AL3:AL4"/>
    <mergeCell ref="AM3:AM4"/>
    <mergeCell ref="AN3:AN4"/>
    <mergeCell ref="AO3:AO4"/>
    <mergeCell ref="AH3:AH4"/>
    <mergeCell ref="AI3:AI4"/>
    <mergeCell ref="AJ3:AJ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V3:V4"/>
    <mergeCell ref="W3:W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A1:C2"/>
    <mergeCell ref="J3:J4"/>
    <mergeCell ref="K3:K4"/>
    <mergeCell ref="L3:L4"/>
    <mergeCell ref="A3:A4"/>
    <mergeCell ref="B3:C4"/>
    <mergeCell ref="D3:D4"/>
    <mergeCell ref="E3:E4"/>
    <mergeCell ref="F3:F4"/>
    <mergeCell ref="G3:G4"/>
    <mergeCell ref="H3:H4"/>
    <mergeCell ref="I3:I4"/>
  </mergeCells>
  <pageMargins left="0.23622047244094491" right="0.23622047244094491" top="0.74803149606299213" bottom="0.74803149606299213" header="0.31496062992125984" footer="0.31496062992125984"/>
  <pageSetup paperSize="8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25212-1A44-4D95-A28C-F10E193DCCA1}">
  <dimension ref="B2:M37"/>
  <sheetViews>
    <sheetView showGridLines="0" topLeftCell="A12" zoomScaleNormal="100" workbookViewId="0">
      <selection activeCell="G13" sqref="G13"/>
    </sheetView>
  </sheetViews>
  <sheetFormatPr defaultColWidth="9.26953125" defaultRowHeight="14.5" x14ac:dyDescent="0.35"/>
  <cols>
    <col min="1" max="1" width="2.7265625" customWidth="1"/>
    <col min="2" max="2" width="37" style="66" customWidth="1"/>
    <col min="3" max="3" width="37.26953125" customWidth="1"/>
    <col min="4" max="4" width="19.54296875" customWidth="1"/>
    <col min="5" max="5" width="22.54296875" customWidth="1"/>
    <col min="6" max="6" width="9.1796875"/>
    <col min="7" max="7" width="11.81640625" customWidth="1"/>
    <col min="8" max="8" width="11.1796875" customWidth="1"/>
  </cols>
  <sheetData>
    <row r="2" spans="2:5" ht="7.5" customHeight="1" x14ac:dyDescent="0.35"/>
    <row r="3" spans="2:5" ht="40.5" customHeight="1" x14ac:dyDescent="0.35">
      <c r="B3" s="84" t="s">
        <v>4</v>
      </c>
      <c r="C3" s="85"/>
      <c r="D3" s="84"/>
      <c r="E3" s="85"/>
    </row>
    <row r="4" spans="2:5" ht="5.15" customHeight="1" x14ac:dyDescent="0.35">
      <c r="B4"/>
    </row>
    <row r="5" spans="2:5" ht="30" customHeight="1" x14ac:dyDescent="0.35">
      <c r="B5" s="200" t="s">
        <v>5</v>
      </c>
      <c r="C5" s="200"/>
      <c r="D5" s="74" t="s">
        <v>6</v>
      </c>
      <c r="E5" s="180" t="s">
        <v>7</v>
      </c>
    </row>
    <row r="6" spans="2:5" ht="20.149999999999999" customHeight="1" x14ac:dyDescent="0.35">
      <c r="B6" s="68"/>
      <c r="C6" s="67"/>
      <c r="D6" s="72"/>
      <c r="E6" s="67"/>
    </row>
    <row r="7" spans="2:5" ht="20.149999999999999" customHeight="1" x14ac:dyDescent="0.35">
      <c r="B7" s="69" t="s">
        <v>8</v>
      </c>
      <c r="C7" s="71" t="s">
        <v>9</v>
      </c>
      <c r="D7" s="73">
        <v>6.94</v>
      </c>
      <c r="E7" s="70">
        <v>10</v>
      </c>
    </row>
    <row r="8" spans="2:5" ht="20.149999999999999" customHeight="1" x14ac:dyDescent="0.35">
      <c r="B8" s="69"/>
      <c r="C8" s="71"/>
      <c r="D8" s="73"/>
      <c r="E8" s="70"/>
    </row>
    <row r="9" spans="2:5" ht="20.149999999999999" customHeight="1" x14ac:dyDescent="0.35">
      <c r="B9" s="69" t="s">
        <v>10</v>
      </c>
      <c r="C9" s="71" t="s">
        <v>11</v>
      </c>
      <c r="D9" s="73">
        <v>0.47</v>
      </c>
      <c r="E9" s="70">
        <v>0.67</v>
      </c>
    </row>
    <row r="10" spans="2:5" ht="20.149999999999999" customHeight="1" x14ac:dyDescent="0.35">
      <c r="B10" s="69"/>
      <c r="C10" s="71"/>
      <c r="D10" s="73"/>
      <c r="E10" s="70"/>
    </row>
    <row r="11" spans="2:5" ht="20.149999999999999" customHeight="1" x14ac:dyDescent="0.35">
      <c r="B11" s="69" t="s">
        <v>12</v>
      </c>
      <c r="C11" s="71" t="s">
        <v>13</v>
      </c>
      <c r="D11" s="73">
        <v>0.5</v>
      </c>
      <c r="E11" s="70">
        <v>0.72</v>
      </c>
    </row>
    <row r="12" spans="2:5" ht="20.149999999999999" customHeight="1" x14ac:dyDescent="0.35">
      <c r="B12" s="69"/>
      <c r="C12" s="71"/>
      <c r="D12" s="73"/>
      <c r="E12" s="70"/>
    </row>
    <row r="13" spans="2:5" ht="20.149999999999999" customHeight="1" x14ac:dyDescent="0.35">
      <c r="B13" s="69" t="s">
        <v>14</v>
      </c>
      <c r="C13" s="71" t="s">
        <v>15</v>
      </c>
      <c r="D13" s="73">
        <v>0.1</v>
      </c>
      <c r="E13" s="70">
        <v>0.14000000000000001</v>
      </c>
    </row>
    <row r="14" spans="2:5" ht="20.149999999999999" customHeight="1" x14ac:dyDescent="0.35">
      <c r="B14" s="68"/>
      <c r="C14" s="67"/>
      <c r="D14" s="72"/>
      <c r="E14" s="67"/>
    </row>
    <row r="15" spans="2:5" ht="20.149999999999999" customHeight="1" x14ac:dyDescent="0.35">
      <c r="B15" s="86"/>
      <c r="C15" s="87" t="s">
        <v>16</v>
      </c>
      <c r="D15" s="88">
        <f>D13+D11+D9+D7</f>
        <v>8.01</v>
      </c>
      <c r="E15" s="89">
        <f>SUM(E6:E14)+0.01</f>
        <v>11.540000000000001</v>
      </c>
    </row>
    <row r="16" spans="2:5" ht="30" customHeight="1" x14ac:dyDescent="0.35">
      <c r="B16" s="201" t="s">
        <v>17</v>
      </c>
      <c r="C16" s="201"/>
      <c r="D16" s="75" t="s">
        <v>6</v>
      </c>
      <c r="E16" s="181" t="s">
        <v>7</v>
      </c>
    </row>
    <row r="17" spans="2:13" ht="20.149999999999999" customHeight="1" x14ac:dyDescent="0.35">
      <c r="B17" s="76"/>
      <c r="C17" s="67"/>
      <c r="D17" s="77"/>
      <c r="E17" s="78"/>
    </row>
    <row r="18" spans="2:13" ht="20.149999999999999" customHeight="1" x14ac:dyDescent="0.35">
      <c r="B18" s="69" t="s">
        <v>18</v>
      </c>
      <c r="C18" s="71" t="s">
        <v>9</v>
      </c>
      <c r="D18" s="73">
        <v>8.33</v>
      </c>
      <c r="E18" s="70">
        <v>12</v>
      </c>
    </row>
    <row r="19" spans="2:13" ht="20.149999999999999" customHeight="1" x14ac:dyDescent="0.35">
      <c r="B19" s="68"/>
      <c r="C19" s="67"/>
      <c r="D19" s="72"/>
      <c r="E19" s="67"/>
      <c r="H19" s="60"/>
      <c r="I19" s="60"/>
      <c r="J19" s="60"/>
      <c r="K19" s="60"/>
      <c r="L19" s="60"/>
      <c r="M19" s="60"/>
    </row>
    <row r="20" spans="2:13" ht="20.149999999999999" customHeight="1" x14ac:dyDescent="0.35">
      <c r="B20" s="90"/>
      <c r="C20" s="91" t="s">
        <v>19</v>
      </c>
      <c r="D20" s="92">
        <f>D18</f>
        <v>8.33</v>
      </c>
      <c r="E20" s="93">
        <f>E18</f>
        <v>12</v>
      </c>
      <c r="H20" s="60"/>
      <c r="I20" s="60"/>
      <c r="J20" s="60"/>
      <c r="K20" s="60"/>
      <c r="L20" s="60"/>
      <c r="M20" s="60"/>
    </row>
    <row r="21" spans="2:13" ht="30" customHeight="1" x14ac:dyDescent="0.35">
      <c r="B21" s="201" t="s">
        <v>20</v>
      </c>
      <c r="C21" s="201"/>
      <c r="D21" s="79" t="s">
        <v>6</v>
      </c>
      <c r="E21" s="80" t="s">
        <v>7</v>
      </c>
      <c r="G21" s="199"/>
      <c r="H21" s="199"/>
      <c r="I21" s="60"/>
      <c r="J21" s="60"/>
      <c r="K21" s="60"/>
      <c r="L21" s="60"/>
      <c r="M21" s="60"/>
    </row>
    <row r="22" spans="2:13" ht="20.149999999999999" customHeight="1" x14ac:dyDescent="0.35">
      <c r="B22" s="76"/>
      <c r="C22" s="67"/>
      <c r="D22" s="77"/>
      <c r="E22" s="78"/>
      <c r="G22" s="189"/>
      <c r="H22" s="190"/>
      <c r="I22" s="68"/>
      <c r="J22" s="67"/>
      <c r="K22" s="60"/>
      <c r="L22" s="60"/>
      <c r="M22" s="60"/>
    </row>
    <row r="23" spans="2:13" ht="19.5" customHeight="1" x14ac:dyDescent="0.35">
      <c r="B23" s="69" t="s">
        <v>22</v>
      </c>
      <c r="C23" s="71" t="s">
        <v>9</v>
      </c>
      <c r="D23" s="73">
        <v>1.65</v>
      </c>
      <c r="E23" s="70">
        <v>2.38</v>
      </c>
      <c r="G23" s="191"/>
      <c r="H23" s="192"/>
      <c r="I23" s="60"/>
      <c r="J23" s="60"/>
      <c r="K23" s="60"/>
      <c r="L23" s="60"/>
      <c r="M23" s="60"/>
    </row>
    <row r="24" spans="2:13" ht="20.149999999999999" customHeight="1" x14ac:dyDescent="0.35">
      <c r="B24" s="69"/>
      <c r="C24" s="67"/>
      <c r="D24" s="73"/>
      <c r="E24" s="70"/>
      <c r="G24" s="191"/>
      <c r="H24" s="192"/>
      <c r="I24" s="60"/>
      <c r="J24" s="60"/>
      <c r="K24" s="60"/>
      <c r="L24" s="60"/>
      <c r="M24" s="60"/>
    </row>
    <row r="25" spans="2:13" ht="20.149999999999999" customHeight="1" x14ac:dyDescent="0.35">
      <c r="B25" s="69" t="s">
        <v>23</v>
      </c>
      <c r="C25" s="71" t="s">
        <v>11</v>
      </c>
      <c r="D25" s="73">
        <v>7.6</v>
      </c>
      <c r="E25" s="70">
        <v>10.95</v>
      </c>
      <c r="G25" s="191"/>
      <c r="H25" s="192"/>
    </row>
    <row r="26" spans="2:13" ht="20.149999999999999" customHeight="1" x14ac:dyDescent="0.35">
      <c r="B26" s="69"/>
      <c r="C26" s="67"/>
      <c r="D26" s="73"/>
      <c r="E26" s="70"/>
    </row>
    <row r="27" spans="2:13" ht="20.149999999999999" customHeight="1" x14ac:dyDescent="0.35">
      <c r="B27" s="69" t="s">
        <v>24</v>
      </c>
      <c r="C27" s="71" t="s">
        <v>13</v>
      </c>
      <c r="D27" s="73">
        <v>5</v>
      </c>
      <c r="E27" s="70">
        <v>7.2</v>
      </c>
    </row>
    <row r="28" spans="2:13" ht="20.149999999999999" customHeight="1" x14ac:dyDescent="0.35">
      <c r="B28" s="81"/>
      <c r="C28" s="67"/>
      <c r="D28" s="82"/>
      <c r="E28" s="83"/>
    </row>
    <row r="29" spans="2:13" ht="20.149999999999999" customHeight="1" x14ac:dyDescent="0.35">
      <c r="B29" s="90"/>
      <c r="C29" s="87" t="s">
        <v>25</v>
      </c>
      <c r="D29" s="92">
        <f>D27+D25+D23</f>
        <v>14.25</v>
      </c>
      <c r="E29" s="93">
        <f>E27+E25+E23</f>
        <v>20.529999999999998</v>
      </c>
    </row>
    <row r="30" spans="2:13" ht="5.15" customHeight="1" x14ac:dyDescent="0.35">
      <c r="B30"/>
    </row>
    <row r="31" spans="2:13" ht="40.5" customHeight="1" x14ac:dyDescent="0.35">
      <c r="B31" s="94" t="s">
        <v>26</v>
      </c>
      <c r="C31" s="95"/>
      <c r="D31" s="94"/>
      <c r="E31" s="96">
        <f>(E29+E20+E15)/100</f>
        <v>0.44069999999999998</v>
      </c>
    </row>
    <row r="32" spans="2:13" ht="20.149999999999999" customHeight="1" x14ac:dyDescent="0.35"/>
    <row r="33" spans="2:5" ht="20.149999999999999" customHeight="1" x14ac:dyDescent="0.35">
      <c r="B33" s="202" t="s">
        <v>27</v>
      </c>
      <c r="C33" s="202"/>
      <c r="D33" s="202"/>
      <c r="E33" s="202"/>
    </row>
    <row r="34" spans="2:5" ht="20.149999999999999" customHeight="1" x14ac:dyDescent="0.35">
      <c r="B34" s="202"/>
      <c r="C34" s="202"/>
      <c r="D34" s="202"/>
      <c r="E34" s="202"/>
    </row>
    <row r="35" spans="2:5" ht="14.5" customHeight="1" x14ac:dyDescent="0.35">
      <c r="B35" s="198" t="s">
        <v>28</v>
      </c>
      <c r="C35" s="198"/>
      <c r="D35" s="198"/>
      <c r="E35" s="198"/>
    </row>
    <row r="36" spans="2:5" x14ac:dyDescent="0.35">
      <c r="B36" s="187" t="s">
        <v>29</v>
      </c>
      <c r="C36" s="188"/>
      <c r="D36" s="188"/>
      <c r="E36" s="188"/>
    </row>
    <row r="37" spans="2:5" x14ac:dyDescent="0.35">
      <c r="B37" s="187"/>
      <c r="C37" s="188"/>
      <c r="D37" s="188"/>
      <c r="E37" s="188"/>
    </row>
  </sheetData>
  <mergeCells count="6">
    <mergeCell ref="B35:E35"/>
    <mergeCell ref="B5:C5"/>
    <mergeCell ref="B16:C16"/>
    <mergeCell ref="B21:C21"/>
    <mergeCell ref="G21:H21"/>
    <mergeCell ref="B33:E34"/>
  </mergeCells>
  <pageMargins left="0.511811024" right="0.511811024" top="0.78740157499999996" bottom="0.78740157499999996" header="0.31496062000000002" footer="0.31496062000000002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9A797-32C0-4A30-8D09-F396533DAEA7}">
  <sheetPr>
    <tabColor rgb="FF92D050"/>
  </sheetPr>
  <dimension ref="A1:I31"/>
  <sheetViews>
    <sheetView showGridLines="0" view="pageBreakPreview" topLeftCell="A10" zoomScale="136" zoomScaleNormal="100" zoomScaleSheetLayoutView="136" workbookViewId="0">
      <selection activeCell="F25" sqref="F25"/>
    </sheetView>
  </sheetViews>
  <sheetFormatPr defaultColWidth="9.26953125" defaultRowHeight="14.5" x14ac:dyDescent="0.35"/>
  <cols>
    <col min="1" max="1" width="8.453125" bestFit="1" customWidth="1"/>
    <col min="2" max="2" width="9.26953125" customWidth="1"/>
    <col min="3" max="3" width="69.26953125" customWidth="1"/>
    <col min="4" max="4" width="15.54296875" customWidth="1"/>
    <col min="5" max="5" width="15.54296875" hidden="1" customWidth="1"/>
    <col min="6" max="6" width="18.453125" bestFit="1" customWidth="1"/>
    <col min="7" max="7" width="19.26953125" bestFit="1" customWidth="1"/>
    <col min="9" max="9" width="15.54296875" bestFit="1" customWidth="1"/>
  </cols>
  <sheetData>
    <row r="1" spans="1:7" ht="20.149999999999999" customHeight="1" x14ac:dyDescent="0.35">
      <c r="A1" s="246" t="s">
        <v>421</v>
      </c>
      <c r="B1" s="246"/>
      <c r="C1" s="246"/>
      <c r="D1" s="246"/>
      <c r="E1" s="246"/>
      <c r="F1" s="246"/>
      <c r="G1" s="246"/>
    </row>
    <row r="2" spans="1:7" ht="20.149999999999999" customHeight="1" x14ac:dyDescent="0.35">
      <c r="A2" s="247"/>
      <c r="B2" s="247"/>
      <c r="C2" s="247"/>
      <c r="D2" s="247"/>
      <c r="E2" s="247"/>
      <c r="F2" s="247"/>
      <c r="G2" s="247"/>
    </row>
    <row r="3" spans="1:7" ht="15" customHeight="1" x14ac:dyDescent="0.35">
      <c r="A3" s="239" t="s">
        <v>291</v>
      </c>
      <c r="B3" s="232" t="s">
        <v>293</v>
      </c>
      <c r="C3" s="233"/>
      <c r="D3" s="240" t="s">
        <v>294</v>
      </c>
      <c r="E3" s="241" t="s">
        <v>368</v>
      </c>
      <c r="F3" s="248"/>
      <c r="G3" s="248"/>
    </row>
    <row r="4" spans="1:7" ht="15" customHeight="1" x14ac:dyDescent="0.35">
      <c r="A4" s="239"/>
      <c r="B4" s="234"/>
      <c r="C4" s="235"/>
      <c r="D4" s="240"/>
      <c r="E4" s="185" t="s">
        <v>422</v>
      </c>
      <c r="F4" s="186" t="s">
        <v>423</v>
      </c>
      <c r="G4" s="186" t="s">
        <v>424</v>
      </c>
    </row>
    <row r="5" spans="1:7" ht="23.15" customHeight="1" x14ac:dyDescent="0.35">
      <c r="A5" s="99" t="s">
        <v>425</v>
      </c>
      <c r="B5" s="100" t="str">
        <f>RESUMO!B7</f>
        <v>PLAT</v>
      </c>
      <c r="C5" s="101" t="str">
        <f>RESUMO!C7</f>
        <v xml:space="preserve">PLANEJAMENTO DAS ATIVIDADES </v>
      </c>
      <c r="D5" s="100" t="s">
        <v>371</v>
      </c>
      <c r="E5" s="140">
        <f t="shared" ref="E5:E24" si="0">F5/$F$25</f>
        <v>3.1083073150525078E-3</v>
      </c>
      <c r="F5" s="143">
        <f>RESUMO!G7</f>
        <v>128882.61604199998</v>
      </c>
      <c r="G5" s="143"/>
    </row>
    <row r="6" spans="1:7" ht="23.15" customHeight="1" x14ac:dyDescent="0.35">
      <c r="A6" s="99" t="s">
        <v>426</v>
      </c>
      <c r="B6" s="100" t="str">
        <f>RESUMO!B8</f>
        <v>AGFL</v>
      </c>
      <c r="C6" s="101" t="str">
        <f>RESUMO!C8</f>
        <v xml:space="preserve">APOIO TÉCNICO NA GESTÃO DOS EMPREENDIMENTOS – FIOL </v>
      </c>
      <c r="D6" s="100" t="s">
        <v>371</v>
      </c>
      <c r="E6" s="140">
        <f t="shared" si="0"/>
        <v>9.0572708584270745E-2</v>
      </c>
      <c r="F6" s="143">
        <f>RESUMO!G8</f>
        <v>3755499.84</v>
      </c>
      <c r="G6" s="143"/>
    </row>
    <row r="7" spans="1:7" ht="23.15" customHeight="1" x14ac:dyDescent="0.35">
      <c r="A7" s="99" t="s">
        <v>427</v>
      </c>
      <c r="B7" s="100" t="str">
        <f>RESUMO!B9</f>
        <v>AOFL</v>
      </c>
      <c r="C7" s="101" t="str">
        <f>RESUMO!C9</f>
        <v xml:space="preserve">APOIO TECNICO - OBRAS E SERVIÇOS DE ENGENHARIA NA FIOL II </v>
      </c>
      <c r="D7" s="100" t="s">
        <v>371</v>
      </c>
      <c r="E7" s="140">
        <f t="shared" si="0"/>
        <v>8.1680224447878147E-2</v>
      </c>
      <c r="F7" s="143">
        <f>RESUMO!G9</f>
        <v>3386782.56</v>
      </c>
      <c r="G7" s="143"/>
    </row>
    <row r="8" spans="1:7" ht="23.15" customHeight="1" x14ac:dyDescent="0.35">
      <c r="A8" s="99" t="s">
        <v>428</v>
      </c>
      <c r="B8" s="100" t="str">
        <f>RESUMO!B10</f>
        <v>ASFL</v>
      </c>
      <c r="C8" s="101" t="str">
        <f>RESUMO!C10</f>
        <v xml:space="preserve">APOIO TÉCNICO AO CONTRATO DE SUBCONCESSÃO – FIOL </v>
      </c>
      <c r="D8" s="100" t="s">
        <v>371</v>
      </c>
      <c r="E8" s="140">
        <f t="shared" si="0"/>
        <v>2.5081264813685038E-2</v>
      </c>
      <c r="F8" s="143">
        <f>RESUMO!G10</f>
        <v>1039967.64</v>
      </c>
      <c r="G8" s="143"/>
    </row>
    <row r="9" spans="1:7" ht="23.15" customHeight="1" x14ac:dyDescent="0.35">
      <c r="A9" s="99" t="s">
        <v>429</v>
      </c>
      <c r="B9" s="100" t="str">
        <f>RESUMO!B11</f>
        <v>AGFC</v>
      </c>
      <c r="C9" s="101" t="str">
        <f>RESUMO!C11</f>
        <v xml:space="preserve">APOIO TÉCNICO NA GESTÃO DO EMPREENDIMENTO – FICO </v>
      </c>
      <c r="D9" s="100" t="s">
        <v>371</v>
      </c>
      <c r="E9" s="140">
        <f t="shared" si="0"/>
        <v>9.1243542354924004E-2</v>
      </c>
      <c r="F9" s="143">
        <f>RESUMO!G11</f>
        <v>3783315.2399999998</v>
      </c>
      <c r="G9" s="143"/>
    </row>
    <row r="10" spans="1:7" ht="23.15" customHeight="1" x14ac:dyDescent="0.35">
      <c r="A10" s="99" t="s">
        <v>430</v>
      </c>
      <c r="B10" s="100" t="str">
        <f>RESUMO!B12</f>
        <v>AOFC</v>
      </c>
      <c r="C10" s="101" t="str">
        <f>RESUMO!C12</f>
        <v xml:space="preserve">APOIO TÉCNICO - OBRAS E SERVIÇOS DE ENGENHARIA NA FICO </v>
      </c>
      <c r="D10" s="100" t="s">
        <v>371</v>
      </c>
      <c r="E10" s="140">
        <f t="shared" si="0"/>
        <v>5.9646182135227994E-2</v>
      </c>
      <c r="F10" s="143">
        <f>RESUMO!G12</f>
        <v>2473164.7200000002</v>
      </c>
      <c r="G10" s="143"/>
    </row>
    <row r="11" spans="1:7" ht="23.15" customHeight="1" x14ac:dyDescent="0.35">
      <c r="A11" s="99" t="s">
        <v>431</v>
      </c>
      <c r="B11" s="100" t="str">
        <f>RESUMO!B13</f>
        <v>ASFN</v>
      </c>
      <c r="C11" s="101" t="str">
        <f>RESUMO!C13</f>
        <v>APOIO TÉCNICO AO CONTRATO DE SUBCONCESSÃO – FNS</v>
      </c>
      <c r="D11" s="100" t="s">
        <v>371</v>
      </c>
      <c r="E11" s="140">
        <f t="shared" si="0"/>
        <v>1.8425665966069187E-2</v>
      </c>
      <c r="F11" s="143">
        <f>RESUMO!G13</f>
        <v>764000.39999999991</v>
      </c>
      <c r="G11" s="143"/>
    </row>
    <row r="12" spans="1:7" ht="23.15" customHeight="1" x14ac:dyDescent="0.35">
      <c r="A12" s="99" t="s">
        <v>432</v>
      </c>
      <c r="B12" s="100" t="str">
        <f>RESUMO!B14</f>
        <v>AGFN</v>
      </c>
      <c r="C12" s="101" t="str">
        <f>RESUMO!C14</f>
        <v xml:space="preserve">APOIO TÉCNICO À GESTÃO - FNS </v>
      </c>
      <c r="D12" s="100" t="s">
        <v>371</v>
      </c>
      <c r="E12" s="140">
        <f t="shared" si="0"/>
        <v>5.7049122535420625E-2</v>
      </c>
      <c r="F12" s="143">
        <f>RESUMO!G14</f>
        <v>2365480.44</v>
      </c>
      <c r="G12" s="143"/>
    </row>
    <row r="13" spans="1:7" ht="23.15" customHeight="1" x14ac:dyDescent="0.35">
      <c r="A13" s="99" t="s">
        <v>433</v>
      </c>
      <c r="B13" s="100" t="str">
        <f>RESUMO!B15</f>
        <v>ATPR</v>
      </c>
      <c r="C13" s="101" t="str">
        <f>RESUMO!C15</f>
        <v>APOIO TÉCNICO  – PROJETOS</v>
      </c>
      <c r="D13" s="100" t="s">
        <v>371</v>
      </c>
      <c r="E13" s="140">
        <f t="shared" si="0"/>
        <v>2.6331977141358438E-2</v>
      </c>
      <c r="F13" s="143">
        <f>RESUMO!G15</f>
        <v>1091827.08</v>
      </c>
      <c r="G13" s="143"/>
    </row>
    <row r="14" spans="1:7" ht="23.15" customHeight="1" x14ac:dyDescent="0.35">
      <c r="A14" s="99" t="s">
        <v>434</v>
      </c>
      <c r="B14" s="100" t="str">
        <f>RESUMO!B16</f>
        <v>ATEA</v>
      </c>
      <c r="C14" s="101" t="str">
        <f>RESUMO!C16</f>
        <v>APOIO TÉCNICO NO DESENVOLVIMENTO DE ESTUDOS TÉCNICOS, ECONÔMICOS E AMBIENTAIS</v>
      </c>
      <c r="D14" s="100" t="s">
        <v>371</v>
      </c>
      <c r="E14" s="140">
        <f t="shared" si="0"/>
        <v>6.3325006229367098E-2</v>
      </c>
      <c r="F14" s="143">
        <f>RESUMO!G16</f>
        <v>2625703.1999999997</v>
      </c>
      <c r="G14" s="143"/>
    </row>
    <row r="15" spans="1:7" ht="23.15" customHeight="1" x14ac:dyDescent="0.35">
      <c r="A15" s="99" t="s">
        <v>435</v>
      </c>
      <c r="B15" s="100" t="str">
        <f>RESUMO!B17</f>
        <v>APFO</v>
      </c>
      <c r="C15" s="101" t="str">
        <f>RESUMO!C17</f>
        <v>APOIO TÉCNICO À REVISÃO DE PROJETOS EM FASE DE OBRA</v>
      </c>
      <c r="D15" s="100" t="s">
        <v>371</v>
      </c>
      <c r="E15" s="140">
        <f t="shared" si="0"/>
        <v>8.3104761137306443E-2</v>
      </c>
      <c r="F15" s="143">
        <f>RESUMO!G17</f>
        <v>3445849.44</v>
      </c>
      <c r="G15" s="143"/>
    </row>
    <row r="16" spans="1:7" ht="23.15" customHeight="1" x14ac:dyDescent="0.35">
      <c r="A16" s="99" t="s">
        <v>436</v>
      </c>
      <c r="B16" s="100" t="str">
        <f>RESUMO!B18</f>
        <v>ATOC</v>
      </c>
      <c r="C16" s="101" t="str">
        <f>RESUMO!C18</f>
        <v>APOIO TÉCNICO NA ELABORAÇÃO E ANÁLISE DE ORÇAMENTOS E CUSTOS</v>
      </c>
      <c r="D16" s="100" t="s">
        <v>371</v>
      </c>
      <c r="E16" s="140">
        <f t="shared" si="0"/>
        <v>9.5552029007130654E-2</v>
      </c>
      <c r="F16" s="143">
        <f>RESUMO!G18</f>
        <v>3961962</v>
      </c>
      <c r="G16" s="143"/>
    </row>
    <row r="17" spans="1:9" ht="23.15" customHeight="1" x14ac:dyDescent="0.35">
      <c r="A17" s="99" t="s">
        <v>437</v>
      </c>
      <c r="B17" s="100" t="str">
        <f>RESUMO!B19</f>
        <v>ANTI</v>
      </c>
      <c r="C17" s="101" t="str">
        <f>RESUMO!C19</f>
        <v xml:space="preserve">APOIO TÉCNICO NA GESTÃO DOS NORMATIVOS TÉCNICOS E INOVAÇÕES TECNOLÓGICAS </v>
      </c>
      <c r="D17" s="100" t="s">
        <v>371</v>
      </c>
      <c r="E17" s="140">
        <f t="shared" si="0"/>
        <v>6.0580878057229511E-2</v>
      </c>
      <c r="F17" s="143">
        <f>RESUMO!G19</f>
        <v>2511920.88</v>
      </c>
      <c r="G17" s="143"/>
    </row>
    <row r="18" spans="1:9" ht="23.15" customHeight="1" x14ac:dyDescent="0.35">
      <c r="A18" s="99" t="s">
        <v>438</v>
      </c>
      <c r="B18" s="100" t="str">
        <f>RESUMO!B20</f>
        <v>ATGC</v>
      </c>
      <c r="C18" s="101" t="str">
        <f>RESUMO!C20</f>
        <v xml:space="preserve">APOIO TÉCNICO NA GESTÃO DE CONTRATOS DE FORNECIMENTO DE OBRAS /PRODUTOS /SERVIÇOS DE ENGENHARIA </v>
      </c>
      <c r="D18" s="100" t="s">
        <v>371</v>
      </c>
      <c r="E18" s="140">
        <f t="shared" si="0"/>
        <v>0.11621575815340936</v>
      </c>
      <c r="F18" s="143">
        <f>RESUMO!G20</f>
        <v>4818761.28</v>
      </c>
      <c r="G18" s="143"/>
    </row>
    <row r="19" spans="1:9" ht="23.15" customHeight="1" x14ac:dyDescent="0.35">
      <c r="A19" s="99" t="s">
        <v>439</v>
      </c>
      <c r="B19" s="100" t="str">
        <f>RESUMO!B21</f>
        <v>PTCE</v>
      </c>
      <c r="C19" s="101" t="str">
        <f>RESUMO!C21</f>
        <v xml:space="preserve">PARECER TÉCNICO DE CONSULTORES ESPECIALISTAS </v>
      </c>
      <c r="D19" s="100" t="s">
        <v>371</v>
      </c>
      <c r="E19" s="140">
        <f t="shared" si="0"/>
        <v>1.1285648413924038E-2</v>
      </c>
      <c r="F19" s="143">
        <f>RESUMO!G21</f>
        <v>467947.26</v>
      </c>
      <c r="G19" s="143"/>
    </row>
    <row r="20" spans="1:9" ht="23.15" customHeight="1" x14ac:dyDescent="0.35">
      <c r="A20" s="99" t="s">
        <v>440</v>
      </c>
      <c r="B20" s="100" t="str">
        <f>RESUMO!B22</f>
        <v>VIFL</v>
      </c>
      <c r="C20" s="101" t="str">
        <f>RESUMO!C22</f>
        <v>VIAGENS – FIOL</v>
      </c>
      <c r="D20" s="100" t="s">
        <v>371</v>
      </c>
      <c r="E20" s="140">
        <f t="shared" si="0"/>
        <v>8.7062962557169768E-4</v>
      </c>
      <c r="F20" s="143">
        <f>RESUMO!G22</f>
        <v>36099.72</v>
      </c>
      <c r="G20" s="143"/>
    </row>
    <row r="21" spans="1:9" ht="23.15" customHeight="1" x14ac:dyDescent="0.35">
      <c r="A21" s="99" t="s">
        <v>441</v>
      </c>
      <c r="B21" s="100" t="str">
        <f>RESUMO!B23</f>
        <v>VIFN</v>
      </c>
      <c r="C21" s="101" t="str">
        <f>RESUMO!C23</f>
        <v>VIAGENS – FNS</v>
      </c>
      <c r="D21" s="100" t="s">
        <v>371</v>
      </c>
      <c r="E21" s="140">
        <f t="shared" si="0"/>
        <v>4.2778585808728132E-4</v>
      </c>
      <c r="F21" s="143">
        <f>RESUMO!G23</f>
        <v>17737.68</v>
      </c>
      <c r="G21" s="143"/>
    </row>
    <row r="22" spans="1:9" ht="23.15" customHeight="1" x14ac:dyDescent="0.35">
      <c r="A22" s="99" t="s">
        <v>442</v>
      </c>
      <c r="B22" s="100" t="str">
        <f>RESUMO!B24</f>
        <v>DNLC</v>
      </c>
      <c r="C22" s="101" t="str">
        <f>RESUMO!C24</f>
        <v xml:space="preserve">DIÁRIAS – FNS/FIOL/FICO </v>
      </c>
      <c r="D22" s="100" t="s">
        <v>371</v>
      </c>
      <c r="E22" s="140">
        <f t="shared" si="0"/>
        <v>1.8449773670331756E-3</v>
      </c>
      <c r="F22" s="143">
        <f>RESUMO!G24</f>
        <v>76500</v>
      </c>
      <c r="G22" s="143"/>
    </row>
    <row r="23" spans="1:9" ht="23.15" customHeight="1" x14ac:dyDescent="0.35">
      <c r="A23" s="99" t="s">
        <v>443</v>
      </c>
      <c r="B23" s="100" t="str">
        <f>RESUMO!B25</f>
        <v>ATES</v>
      </c>
      <c r="C23" s="101" t="str">
        <f>RESUMO!C25</f>
        <v>APOIO TÉCNICO SUBSIDIÁRIO</v>
      </c>
      <c r="D23" s="100" t="s">
        <v>371</v>
      </c>
      <c r="E23" s="140">
        <f t="shared" si="0"/>
        <v>9.9898870929996567E-2</v>
      </c>
      <c r="F23" s="143">
        <f>RESUMO!G25</f>
        <v>4142199.12</v>
      </c>
      <c r="G23" s="143"/>
    </row>
    <row r="24" spans="1:9" ht="23.15" customHeight="1" x14ac:dyDescent="0.35">
      <c r="A24" s="99" t="s">
        <v>444</v>
      </c>
      <c r="B24" s="100" t="str">
        <f>RESUMO!B26</f>
        <v>TENC</v>
      </c>
      <c r="C24" s="101" t="str">
        <f>RESUMO!C26</f>
        <v xml:space="preserve">TERMO DE ENCERRAMENTO DO(S) EMPREENDIMENTO(S) </v>
      </c>
      <c r="D24" s="100" t="s">
        <v>371</v>
      </c>
      <c r="E24" s="140">
        <f t="shared" si="0"/>
        <v>1.3754660072774474E-2</v>
      </c>
      <c r="F24" s="143">
        <f>RESUMO!G26</f>
        <v>570322.17000000004</v>
      </c>
      <c r="G24" s="143"/>
    </row>
    <row r="25" spans="1:9" ht="23.15" customHeight="1" x14ac:dyDescent="0.35">
      <c r="A25" s="245" t="s">
        <v>414</v>
      </c>
      <c r="B25" s="245"/>
      <c r="C25" s="245"/>
      <c r="D25" s="237"/>
      <c r="E25" s="141">
        <f>SUM(E5:E24)</f>
        <v>1.000000000145717</v>
      </c>
      <c r="F25" s="144">
        <f>TRUNC(SUM(F5:F24),2)</f>
        <v>41463923.280000001</v>
      </c>
      <c r="G25" s="144">
        <f>SUM(G5:G24)</f>
        <v>0</v>
      </c>
      <c r="I25" s="4"/>
    </row>
    <row r="26" spans="1:9" ht="20.149999999999999" customHeight="1" x14ac:dyDescent="0.35"/>
    <row r="27" spans="1:9" x14ac:dyDescent="0.35">
      <c r="F27" s="145" t="s">
        <v>445</v>
      </c>
      <c r="G27" s="171" t="str">
        <f>IF(G25=0,"",(F25-G25)/F25)</f>
        <v/>
      </c>
    </row>
    <row r="31" spans="1:9" ht="13.4" customHeight="1" x14ac:dyDescent="0.35"/>
  </sheetData>
  <mergeCells count="6">
    <mergeCell ref="A25:D25"/>
    <mergeCell ref="A1:G2"/>
    <mergeCell ref="E3:G3"/>
    <mergeCell ref="A3:A4"/>
    <mergeCell ref="B3:C4"/>
    <mergeCell ref="D3:D4"/>
  </mergeCells>
  <pageMargins left="0.511811024" right="0.511811024" top="0.78740157499999996" bottom="0.78740157499999996" header="0.31496062000000002" footer="0.31496062000000002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A16C5-263E-4DC2-9716-E33AE1E2D5D6}">
  <sheetPr codeName="Planilha3"/>
  <dimension ref="B2:N84"/>
  <sheetViews>
    <sheetView showGridLines="0" zoomScale="85" zoomScaleNormal="85" workbookViewId="0">
      <selection activeCell="K5" sqref="K5:K7"/>
    </sheetView>
  </sheetViews>
  <sheetFormatPr defaultRowHeight="14.5" x14ac:dyDescent="0.35"/>
  <cols>
    <col min="3" max="3" width="44.453125" customWidth="1"/>
    <col min="4" max="4" width="26.54296875" customWidth="1"/>
    <col min="6" max="6" width="10.54296875" customWidth="1"/>
    <col min="7" max="7" width="45.7265625" customWidth="1"/>
    <col min="8" max="8" width="10.26953125" customWidth="1"/>
    <col min="9" max="9" width="12.26953125" style="26" customWidth="1"/>
    <col min="10" max="10" width="17.54296875" style="26" customWidth="1"/>
    <col min="11" max="11" width="12.26953125" style="26" customWidth="1"/>
    <col min="12" max="12" width="17.54296875" customWidth="1"/>
    <col min="14" max="14" width="18.453125" customWidth="1"/>
  </cols>
  <sheetData>
    <row r="2" spans="2:14" ht="15.75" customHeight="1" x14ac:dyDescent="0.35">
      <c r="B2" s="29" t="s">
        <v>30</v>
      </c>
      <c r="C2" s="30"/>
      <c r="D2" s="29"/>
      <c r="F2" s="104" t="s">
        <v>31</v>
      </c>
      <c r="G2" s="24"/>
      <c r="H2" s="24"/>
      <c r="I2" s="205" t="s">
        <v>32</v>
      </c>
      <c r="J2" s="206"/>
      <c r="K2" s="206"/>
      <c r="L2" s="206"/>
      <c r="M2" s="207"/>
      <c r="N2" s="203" t="s">
        <v>33</v>
      </c>
    </row>
    <row r="3" spans="2:14" ht="15" customHeight="1" x14ac:dyDescent="0.35">
      <c r="B3" s="27" t="s">
        <v>34</v>
      </c>
      <c r="C3" s="27"/>
      <c r="D3" s="27"/>
      <c r="F3" s="25" t="s">
        <v>35</v>
      </c>
      <c r="G3" s="25" t="s">
        <v>36</v>
      </c>
      <c r="H3" s="25" t="s">
        <v>37</v>
      </c>
      <c r="I3" s="203" t="s">
        <v>38</v>
      </c>
      <c r="J3" s="204" t="s">
        <v>39</v>
      </c>
      <c r="K3" s="105"/>
      <c r="L3" s="204" t="s">
        <v>40</v>
      </c>
      <c r="M3" s="106"/>
      <c r="N3" s="203"/>
    </row>
    <row r="4" spans="2:14" ht="15" customHeight="1" x14ac:dyDescent="0.35">
      <c r="B4" s="27" t="s">
        <v>35</v>
      </c>
      <c r="C4" s="27" t="s">
        <v>36</v>
      </c>
      <c r="D4" s="28" t="s">
        <v>41</v>
      </c>
      <c r="F4" s="24"/>
      <c r="G4" s="24"/>
      <c r="H4" s="24"/>
      <c r="I4" s="203"/>
      <c r="J4" s="204"/>
      <c r="K4" s="107" t="s">
        <v>42</v>
      </c>
      <c r="L4" s="204"/>
      <c r="M4" s="106"/>
      <c r="N4" s="203"/>
    </row>
    <row r="5" spans="2:14" x14ac:dyDescent="0.35">
      <c r="B5" t="s">
        <v>43</v>
      </c>
      <c r="C5" t="s">
        <v>44</v>
      </c>
      <c r="D5" s="2">
        <v>8766.07</v>
      </c>
      <c r="F5" t="s">
        <v>45</v>
      </c>
      <c r="G5" t="s">
        <v>46</v>
      </c>
      <c r="H5" t="s">
        <v>47</v>
      </c>
      <c r="I5" s="108">
        <v>29.11</v>
      </c>
      <c r="J5" s="26">
        <v>66</v>
      </c>
      <c r="K5" s="26">
        <v>4.03</v>
      </c>
      <c r="L5" s="26">
        <v>116.49</v>
      </c>
      <c r="M5" s="1"/>
      <c r="N5" s="109">
        <f>I5*J5+K5*L5</f>
        <v>2390.7147</v>
      </c>
    </row>
    <row r="6" spans="2:14" x14ac:dyDescent="0.35">
      <c r="B6" t="s">
        <v>48</v>
      </c>
      <c r="C6" t="s">
        <v>49</v>
      </c>
      <c r="D6" s="2">
        <v>11408.09</v>
      </c>
      <c r="F6" t="s">
        <v>50</v>
      </c>
      <c r="G6" t="s">
        <v>51</v>
      </c>
      <c r="H6" t="s">
        <v>47</v>
      </c>
      <c r="I6" s="108">
        <v>56.35</v>
      </c>
      <c r="J6" s="26">
        <v>66</v>
      </c>
      <c r="K6" s="26">
        <v>16.59</v>
      </c>
      <c r="L6" s="26">
        <v>116.49</v>
      </c>
      <c r="M6" s="1"/>
      <c r="N6" s="109">
        <f t="shared" ref="N6:N7" si="0">I6*J6+K6*L6</f>
        <v>5651.6691000000001</v>
      </c>
    </row>
    <row r="7" spans="2:14" x14ac:dyDescent="0.35">
      <c r="B7" t="s">
        <v>52</v>
      </c>
      <c r="C7" t="s">
        <v>53</v>
      </c>
      <c r="D7" s="2">
        <v>18725.52</v>
      </c>
      <c r="F7" t="s">
        <v>54</v>
      </c>
      <c r="G7" t="s">
        <v>55</v>
      </c>
      <c r="H7" t="s">
        <v>47</v>
      </c>
      <c r="I7" s="108">
        <v>58.38</v>
      </c>
      <c r="J7" s="26">
        <v>66</v>
      </c>
      <c r="K7" s="26">
        <v>33.75</v>
      </c>
      <c r="L7" s="26">
        <v>116.49</v>
      </c>
      <c r="M7" s="1"/>
      <c r="N7" s="109">
        <f t="shared" si="0"/>
        <v>7784.6175000000003</v>
      </c>
    </row>
    <row r="8" spans="2:14" x14ac:dyDescent="0.35">
      <c r="B8" t="s">
        <v>56</v>
      </c>
      <c r="C8" t="s">
        <v>57</v>
      </c>
      <c r="D8" s="2">
        <v>7232.23</v>
      </c>
    </row>
    <row r="9" spans="2:14" x14ac:dyDescent="0.35">
      <c r="B9" t="s">
        <v>58</v>
      </c>
      <c r="C9" t="s">
        <v>59</v>
      </c>
      <c r="D9" s="2">
        <v>9366.33</v>
      </c>
    </row>
    <row r="10" spans="2:14" x14ac:dyDescent="0.35">
      <c r="B10" t="s">
        <v>60</v>
      </c>
      <c r="C10" t="s">
        <v>61</v>
      </c>
      <c r="D10" s="2">
        <v>16094.9</v>
      </c>
    </row>
    <row r="11" spans="2:14" x14ac:dyDescent="0.35">
      <c r="B11" t="s">
        <v>62</v>
      </c>
      <c r="C11" t="s">
        <v>63</v>
      </c>
      <c r="D11" s="2">
        <v>17632.98</v>
      </c>
    </row>
    <row r="12" spans="2:14" x14ac:dyDescent="0.35">
      <c r="B12" t="s">
        <v>64</v>
      </c>
      <c r="C12" t="s">
        <v>65</v>
      </c>
      <c r="D12" s="2">
        <v>18916.060000000001</v>
      </c>
    </row>
    <row r="13" spans="2:14" x14ac:dyDescent="0.35">
      <c r="B13" t="s">
        <v>66</v>
      </c>
      <c r="C13" t="s">
        <v>67</v>
      </c>
      <c r="D13" s="2">
        <v>23983.119999999999</v>
      </c>
    </row>
    <row r="14" spans="2:14" x14ac:dyDescent="0.35">
      <c r="B14" t="s">
        <v>68</v>
      </c>
      <c r="C14" t="s">
        <v>69</v>
      </c>
      <c r="D14" s="2">
        <v>5819.08</v>
      </c>
    </row>
    <row r="15" spans="2:14" x14ac:dyDescent="0.35">
      <c r="B15" t="s">
        <v>70</v>
      </c>
      <c r="C15" t="s">
        <v>71</v>
      </c>
      <c r="D15" s="2">
        <v>7405.83</v>
      </c>
    </row>
    <row r="16" spans="2:14" x14ac:dyDescent="0.35">
      <c r="B16" t="s">
        <v>72</v>
      </c>
      <c r="C16" t="s">
        <v>73</v>
      </c>
      <c r="D16" s="2">
        <v>12990.36</v>
      </c>
    </row>
    <row r="17" spans="2:4" x14ac:dyDescent="0.35">
      <c r="B17" t="s">
        <v>74</v>
      </c>
      <c r="C17" t="s">
        <v>75</v>
      </c>
      <c r="D17" s="2">
        <v>3208.65</v>
      </c>
    </row>
    <row r="18" spans="2:4" x14ac:dyDescent="0.35">
      <c r="B18" t="s">
        <v>76</v>
      </c>
      <c r="C18" t="s">
        <v>77</v>
      </c>
      <c r="D18" s="2">
        <v>3727.06</v>
      </c>
    </row>
    <row r="19" spans="2:4" x14ac:dyDescent="0.35">
      <c r="B19" t="s">
        <v>78</v>
      </c>
      <c r="C19" t="s">
        <v>79</v>
      </c>
      <c r="D19" s="2">
        <v>3572.59</v>
      </c>
    </row>
    <row r="20" spans="2:4" x14ac:dyDescent="0.35">
      <c r="B20" t="s">
        <v>80</v>
      </c>
      <c r="C20" t="s">
        <v>81</v>
      </c>
      <c r="D20" s="2">
        <v>3285.63</v>
      </c>
    </row>
    <row r="21" spans="2:4" x14ac:dyDescent="0.35">
      <c r="B21" t="s">
        <v>82</v>
      </c>
      <c r="C21" t="s">
        <v>83</v>
      </c>
      <c r="D21" s="2">
        <v>6003.9</v>
      </c>
    </row>
    <row r="22" spans="2:4" x14ac:dyDescent="0.35">
      <c r="B22" t="s">
        <v>84</v>
      </c>
      <c r="C22" t="s">
        <v>85</v>
      </c>
      <c r="D22" s="2">
        <v>7660.79</v>
      </c>
    </row>
    <row r="23" spans="2:4" x14ac:dyDescent="0.35">
      <c r="B23" t="s">
        <v>86</v>
      </c>
      <c r="C23" t="s">
        <v>87</v>
      </c>
      <c r="D23" s="2">
        <v>12119.74</v>
      </c>
    </row>
    <row r="24" spans="2:4" x14ac:dyDescent="0.35">
      <c r="B24" t="s">
        <v>88</v>
      </c>
      <c r="C24" t="s">
        <v>89</v>
      </c>
      <c r="D24" s="2">
        <v>6881.08</v>
      </c>
    </row>
    <row r="25" spans="2:4" x14ac:dyDescent="0.35">
      <c r="B25" t="s">
        <v>90</v>
      </c>
      <c r="C25" t="s">
        <v>91</v>
      </c>
      <c r="D25" s="2">
        <v>7646.33</v>
      </c>
    </row>
    <row r="26" spans="2:4" x14ac:dyDescent="0.35">
      <c r="B26" t="s">
        <v>92</v>
      </c>
      <c r="C26" t="s">
        <v>93</v>
      </c>
      <c r="D26" s="2">
        <v>9925.06</v>
      </c>
    </row>
    <row r="27" spans="2:4" x14ac:dyDescent="0.35">
      <c r="B27" t="s">
        <v>94</v>
      </c>
      <c r="C27" t="s">
        <v>95</v>
      </c>
      <c r="D27" s="2">
        <v>18780.73</v>
      </c>
    </row>
    <row r="28" spans="2:4" x14ac:dyDescent="0.35">
      <c r="B28" t="s">
        <v>96</v>
      </c>
      <c r="C28" t="s">
        <v>97</v>
      </c>
      <c r="D28" s="2">
        <v>27936.67</v>
      </c>
    </row>
    <row r="29" spans="2:4" x14ac:dyDescent="0.35">
      <c r="B29" t="s">
        <v>98</v>
      </c>
      <c r="C29" t="s">
        <v>99</v>
      </c>
      <c r="D29" s="2">
        <v>8995.6200000000008</v>
      </c>
    </row>
    <row r="30" spans="2:4" x14ac:dyDescent="0.35">
      <c r="B30" t="s">
        <v>100</v>
      </c>
      <c r="C30" t="s">
        <v>101</v>
      </c>
      <c r="D30" s="2">
        <v>11724.04</v>
      </c>
    </row>
    <row r="31" spans="2:4" x14ac:dyDescent="0.35">
      <c r="B31" t="s">
        <v>102</v>
      </c>
      <c r="C31" t="s">
        <v>103</v>
      </c>
      <c r="D31" s="2">
        <v>20040.830000000002</v>
      </c>
    </row>
    <row r="32" spans="2:4" x14ac:dyDescent="0.35">
      <c r="B32" t="s">
        <v>104</v>
      </c>
      <c r="C32" t="s">
        <v>105</v>
      </c>
      <c r="D32" s="2">
        <v>17622.759999999998</v>
      </c>
    </row>
    <row r="33" spans="2:4" x14ac:dyDescent="0.35">
      <c r="B33" t="s">
        <v>106</v>
      </c>
      <c r="C33" t="s">
        <v>107</v>
      </c>
      <c r="D33" s="2">
        <v>17997.62</v>
      </c>
    </row>
    <row r="34" spans="2:4" x14ac:dyDescent="0.35">
      <c r="B34" t="s">
        <v>108</v>
      </c>
      <c r="C34" t="s">
        <v>109</v>
      </c>
      <c r="D34" s="2">
        <v>21159.61</v>
      </c>
    </row>
    <row r="35" spans="2:4" x14ac:dyDescent="0.35">
      <c r="B35" t="s">
        <v>110</v>
      </c>
      <c r="C35" t="s">
        <v>111</v>
      </c>
      <c r="D35" s="2">
        <v>17622.22</v>
      </c>
    </row>
    <row r="36" spans="2:4" x14ac:dyDescent="0.35">
      <c r="B36" t="s">
        <v>112</v>
      </c>
      <c r="C36" t="s">
        <v>113</v>
      </c>
      <c r="D36" s="2">
        <v>18836.57</v>
      </c>
    </row>
    <row r="37" spans="2:4" x14ac:dyDescent="0.35">
      <c r="B37" t="s">
        <v>114</v>
      </c>
      <c r="C37" t="s">
        <v>115</v>
      </c>
      <c r="D37" s="2">
        <v>23643.77</v>
      </c>
    </row>
    <row r="38" spans="2:4" x14ac:dyDescent="0.35">
      <c r="B38" t="s">
        <v>116</v>
      </c>
      <c r="C38" t="s">
        <v>117</v>
      </c>
      <c r="D38" s="2">
        <v>17648.810000000001</v>
      </c>
    </row>
    <row r="39" spans="2:4" x14ac:dyDescent="0.35">
      <c r="B39" t="s">
        <v>118</v>
      </c>
      <c r="C39" t="s">
        <v>119</v>
      </c>
      <c r="D39" s="2">
        <v>18987.310000000001</v>
      </c>
    </row>
    <row r="40" spans="2:4" x14ac:dyDescent="0.35">
      <c r="B40" t="s">
        <v>120</v>
      </c>
      <c r="C40" t="s">
        <v>121</v>
      </c>
      <c r="D40" s="2">
        <v>23724.67</v>
      </c>
    </row>
    <row r="41" spans="2:4" x14ac:dyDescent="0.35">
      <c r="B41" t="s">
        <v>122</v>
      </c>
      <c r="C41" t="s">
        <v>123</v>
      </c>
      <c r="D41" s="2">
        <v>36089.5</v>
      </c>
    </row>
    <row r="42" spans="2:4" x14ac:dyDescent="0.35">
      <c r="B42" t="s">
        <v>124</v>
      </c>
      <c r="C42" t="s">
        <v>125</v>
      </c>
      <c r="D42" s="2">
        <v>30214.05</v>
      </c>
    </row>
    <row r="43" spans="2:4" x14ac:dyDescent="0.35">
      <c r="B43" t="s">
        <v>126</v>
      </c>
      <c r="C43" t="s">
        <v>127</v>
      </c>
      <c r="D43" s="2">
        <v>17671.27</v>
      </c>
    </row>
    <row r="44" spans="2:4" x14ac:dyDescent="0.35">
      <c r="B44" t="s">
        <v>128</v>
      </c>
      <c r="C44" t="s">
        <v>129</v>
      </c>
      <c r="D44" s="2">
        <v>18642.82</v>
      </c>
    </row>
    <row r="45" spans="2:4" x14ac:dyDescent="0.35">
      <c r="B45" t="s">
        <v>130</v>
      </c>
      <c r="C45" t="s">
        <v>131</v>
      </c>
      <c r="D45" s="2">
        <v>22747.46</v>
      </c>
    </row>
    <row r="46" spans="2:4" x14ac:dyDescent="0.35">
      <c r="B46" t="s">
        <v>132</v>
      </c>
      <c r="C46" t="s">
        <v>133</v>
      </c>
      <c r="D46" s="2">
        <v>17638.490000000002</v>
      </c>
    </row>
    <row r="47" spans="2:4" x14ac:dyDescent="0.35">
      <c r="B47" t="s">
        <v>134</v>
      </c>
      <c r="C47" t="s">
        <v>135</v>
      </c>
      <c r="D47" s="2">
        <v>19539.919999999998</v>
      </c>
    </row>
    <row r="48" spans="2:4" x14ac:dyDescent="0.35">
      <c r="B48" t="s">
        <v>136</v>
      </c>
      <c r="C48" t="s">
        <v>137</v>
      </c>
      <c r="D48" s="2">
        <v>25558.38</v>
      </c>
    </row>
    <row r="49" spans="2:4" x14ac:dyDescent="0.35">
      <c r="B49" t="s">
        <v>138</v>
      </c>
      <c r="C49" t="s">
        <v>139</v>
      </c>
      <c r="D49" s="2">
        <v>17671.27</v>
      </c>
    </row>
    <row r="50" spans="2:4" x14ac:dyDescent="0.35">
      <c r="B50" t="s">
        <v>140</v>
      </c>
      <c r="C50" t="s">
        <v>141</v>
      </c>
      <c r="D50" s="2">
        <v>18642.82</v>
      </c>
    </row>
    <row r="51" spans="2:4" x14ac:dyDescent="0.35">
      <c r="B51" t="s">
        <v>142</v>
      </c>
      <c r="C51" t="s">
        <v>143</v>
      </c>
      <c r="D51" s="2">
        <v>22747.46</v>
      </c>
    </row>
    <row r="52" spans="2:4" x14ac:dyDescent="0.35">
      <c r="B52" t="s">
        <v>144</v>
      </c>
      <c r="C52" t="s">
        <v>145</v>
      </c>
      <c r="D52" s="2">
        <v>17648.169999999998</v>
      </c>
    </row>
    <row r="53" spans="2:4" x14ac:dyDescent="0.35">
      <c r="B53" t="s">
        <v>146</v>
      </c>
      <c r="C53" t="s">
        <v>147</v>
      </c>
      <c r="D53" s="2">
        <v>19919.77</v>
      </c>
    </row>
    <row r="54" spans="2:4" x14ac:dyDescent="0.35">
      <c r="B54" t="s">
        <v>148</v>
      </c>
      <c r="C54" t="s">
        <v>149</v>
      </c>
      <c r="D54" s="2">
        <v>26523.59</v>
      </c>
    </row>
    <row r="55" spans="2:4" x14ac:dyDescent="0.35">
      <c r="B55" t="s">
        <v>150</v>
      </c>
      <c r="C55" t="s">
        <v>151</v>
      </c>
      <c r="D55" s="2">
        <v>5161.43</v>
      </c>
    </row>
    <row r="56" spans="2:4" x14ac:dyDescent="0.35">
      <c r="B56" t="s">
        <v>152</v>
      </c>
      <c r="C56" t="s">
        <v>153</v>
      </c>
      <c r="D56" s="2">
        <v>6529.11</v>
      </c>
    </row>
    <row r="57" spans="2:4" x14ac:dyDescent="0.35">
      <c r="B57" t="s">
        <v>154</v>
      </c>
      <c r="C57" t="s">
        <v>155</v>
      </c>
      <c r="D57" s="2">
        <v>11565.8</v>
      </c>
    </row>
    <row r="58" spans="2:4" x14ac:dyDescent="0.35">
      <c r="B58" t="s">
        <v>156</v>
      </c>
      <c r="C58" t="s">
        <v>157</v>
      </c>
      <c r="D58" s="2">
        <v>5674.41</v>
      </c>
    </row>
    <row r="59" spans="2:4" x14ac:dyDescent="0.35">
      <c r="B59" t="s">
        <v>158</v>
      </c>
      <c r="C59" t="s">
        <v>159</v>
      </c>
      <c r="D59" s="2">
        <v>7228.63</v>
      </c>
    </row>
    <row r="60" spans="2:4" x14ac:dyDescent="0.35">
      <c r="B60" t="s">
        <v>160</v>
      </c>
      <c r="C60" t="s">
        <v>161</v>
      </c>
      <c r="D60" s="2">
        <v>13932.37</v>
      </c>
    </row>
    <row r="61" spans="2:4" x14ac:dyDescent="0.35">
      <c r="B61" t="s">
        <v>162</v>
      </c>
      <c r="C61" t="s">
        <v>163</v>
      </c>
      <c r="D61" s="2">
        <v>4532</v>
      </c>
    </row>
    <row r="62" spans="2:4" x14ac:dyDescent="0.35">
      <c r="B62" t="s">
        <v>164</v>
      </c>
      <c r="C62" t="s">
        <v>165</v>
      </c>
      <c r="D62" s="2">
        <v>18581.14</v>
      </c>
    </row>
    <row r="63" spans="2:4" x14ac:dyDescent="0.35">
      <c r="B63" t="s">
        <v>166</v>
      </c>
      <c r="C63" t="s">
        <v>167</v>
      </c>
      <c r="D63" s="2">
        <v>7828.21</v>
      </c>
    </row>
    <row r="64" spans="2:4" x14ac:dyDescent="0.35">
      <c r="B64" t="s">
        <v>168</v>
      </c>
      <c r="C64" t="s">
        <v>169</v>
      </c>
      <c r="D64" s="2">
        <v>10157.42</v>
      </c>
    </row>
    <row r="65" spans="2:4" x14ac:dyDescent="0.35">
      <c r="B65" t="s">
        <v>170</v>
      </c>
      <c r="C65" t="s">
        <v>171</v>
      </c>
      <c r="D65" s="2">
        <v>16466.419999999998</v>
      </c>
    </row>
    <row r="66" spans="2:4" x14ac:dyDescent="0.35">
      <c r="B66" t="s">
        <v>172</v>
      </c>
      <c r="C66" t="s">
        <v>173</v>
      </c>
      <c r="D66" s="2">
        <v>4313.4799999999996</v>
      </c>
    </row>
    <row r="67" spans="2:4" x14ac:dyDescent="0.35">
      <c r="B67" t="s">
        <v>174</v>
      </c>
      <c r="C67" t="s">
        <v>175</v>
      </c>
      <c r="D67" s="2">
        <v>4078.19</v>
      </c>
    </row>
    <row r="68" spans="2:4" x14ac:dyDescent="0.35">
      <c r="B68" t="s">
        <v>176</v>
      </c>
      <c r="C68" t="s">
        <v>177</v>
      </c>
      <c r="D68" s="2">
        <v>8036.02</v>
      </c>
    </row>
    <row r="69" spans="2:4" x14ac:dyDescent="0.35">
      <c r="B69" t="s">
        <v>178</v>
      </c>
      <c r="C69" t="s">
        <v>179</v>
      </c>
      <c r="D69" s="2">
        <v>10434.709999999999</v>
      </c>
    </row>
    <row r="70" spans="2:4" x14ac:dyDescent="0.35">
      <c r="B70" t="s">
        <v>180</v>
      </c>
      <c r="C70" t="s">
        <v>181</v>
      </c>
      <c r="D70" s="2">
        <v>16154.41</v>
      </c>
    </row>
    <row r="71" spans="2:4" x14ac:dyDescent="0.35">
      <c r="B71" t="s">
        <v>182</v>
      </c>
      <c r="C71" t="s">
        <v>183</v>
      </c>
      <c r="D71" s="2">
        <v>6039.54</v>
      </c>
    </row>
    <row r="72" spans="2:4" x14ac:dyDescent="0.35">
      <c r="B72" t="s">
        <v>184</v>
      </c>
      <c r="C72" t="s">
        <v>185</v>
      </c>
      <c r="D72" s="2">
        <v>7709.38</v>
      </c>
    </row>
    <row r="73" spans="2:4" x14ac:dyDescent="0.35">
      <c r="B73" t="s">
        <v>186</v>
      </c>
      <c r="C73" t="s">
        <v>187</v>
      </c>
      <c r="D73" s="2">
        <v>11872.92</v>
      </c>
    </row>
    <row r="74" spans="2:4" x14ac:dyDescent="0.35">
      <c r="B74" t="s">
        <v>188</v>
      </c>
      <c r="C74" t="s">
        <v>189</v>
      </c>
      <c r="D74" s="2">
        <v>6094.66</v>
      </c>
    </row>
    <row r="75" spans="2:4" x14ac:dyDescent="0.35">
      <c r="B75" t="s">
        <v>190</v>
      </c>
      <c r="C75" t="s">
        <v>191</v>
      </c>
      <c r="D75" s="2">
        <v>7785.53</v>
      </c>
    </row>
    <row r="76" spans="2:4" x14ac:dyDescent="0.35">
      <c r="B76" t="s">
        <v>192</v>
      </c>
      <c r="C76" t="s">
        <v>193</v>
      </c>
      <c r="D76" s="2">
        <v>11134.87</v>
      </c>
    </row>
    <row r="77" spans="2:4" x14ac:dyDescent="0.35">
      <c r="B77" t="s">
        <v>194</v>
      </c>
      <c r="C77" t="s">
        <v>195</v>
      </c>
      <c r="D77" s="2">
        <v>4816.46</v>
      </c>
    </row>
    <row r="78" spans="2:4" x14ac:dyDescent="0.35">
      <c r="B78" t="s">
        <v>196</v>
      </c>
      <c r="C78" t="s">
        <v>197</v>
      </c>
      <c r="D78" s="2">
        <v>4027.24</v>
      </c>
    </row>
    <row r="79" spans="2:4" x14ac:dyDescent="0.35">
      <c r="B79" t="s">
        <v>198</v>
      </c>
      <c r="C79" t="s">
        <v>199</v>
      </c>
      <c r="D79" s="2">
        <v>5206.96</v>
      </c>
    </row>
    <row r="80" spans="2:4" x14ac:dyDescent="0.35">
      <c r="B80" t="s">
        <v>200</v>
      </c>
      <c r="C80" t="s">
        <v>201</v>
      </c>
      <c r="D80" s="2">
        <v>6010.02</v>
      </c>
    </row>
    <row r="81" spans="2:4" x14ac:dyDescent="0.35">
      <c r="B81" t="s">
        <v>202</v>
      </c>
      <c r="C81" t="s">
        <v>203</v>
      </c>
      <c r="D81" s="2">
        <v>7646.43</v>
      </c>
    </row>
    <row r="82" spans="2:4" x14ac:dyDescent="0.35">
      <c r="B82" t="s">
        <v>204</v>
      </c>
      <c r="C82" t="s">
        <v>205</v>
      </c>
      <c r="D82" s="2">
        <v>5035.2299999999996</v>
      </c>
    </row>
    <row r="83" spans="2:4" x14ac:dyDescent="0.35">
      <c r="B83" t="s">
        <v>206</v>
      </c>
      <c r="C83" t="s">
        <v>207</v>
      </c>
      <c r="D83" s="2">
        <v>6106.73</v>
      </c>
    </row>
    <row r="84" spans="2:4" x14ac:dyDescent="0.35">
      <c r="B84" t="s">
        <v>208</v>
      </c>
      <c r="C84" t="s">
        <v>209</v>
      </c>
      <c r="D84" s="2">
        <v>4807.8100000000004</v>
      </c>
    </row>
  </sheetData>
  <mergeCells count="5">
    <mergeCell ref="N2:N4"/>
    <mergeCell ref="I3:I4"/>
    <mergeCell ref="J3:J4"/>
    <mergeCell ref="L3:L4"/>
    <mergeCell ref="I2:M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264A6-6326-4B2E-8E08-5B7664743658}">
  <sheetPr>
    <pageSetUpPr fitToPage="1"/>
  </sheetPr>
  <dimension ref="A1:Z42"/>
  <sheetViews>
    <sheetView showGridLines="0" zoomScale="70" zoomScaleNormal="70" workbookViewId="0">
      <pane xSplit="1" ySplit="3" topLeftCell="B4" activePane="bottomRight" state="frozen"/>
      <selection pane="topRight" activeCell="H16" sqref="H16"/>
      <selection pane="bottomLeft" activeCell="H16" sqref="H16"/>
      <selection pane="bottomRight" activeCell="H16" sqref="H16"/>
    </sheetView>
  </sheetViews>
  <sheetFormatPr defaultColWidth="9.26953125" defaultRowHeight="14.5" x14ac:dyDescent="0.35"/>
  <cols>
    <col min="1" max="1" width="54.54296875" style="5" customWidth="1"/>
    <col min="2" max="2" width="29.1796875" style="5" customWidth="1"/>
    <col min="3" max="20" width="9.54296875" style="5" customWidth="1"/>
    <col min="21" max="21" width="11.1796875" style="5" customWidth="1"/>
    <col min="22" max="22" width="17.453125" style="5" customWidth="1"/>
    <col min="23" max="16384" width="9.26953125" style="5"/>
  </cols>
  <sheetData>
    <row r="1" spans="1:23" ht="30" customHeight="1" x14ac:dyDescent="0.35"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</row>
    <row r="2" spans="1:23" ht="60" customHeight="1" x14ac:dyDescent="0.35">
      <c r="A2" s="151"/>
      <c r="B2" s="13" t="s">
        <v>210</v>
      </c>
      <c r="C2" s="14">
        <f>'2 AGFL'!K1</f>
        <v>24</v>
      </c>
      <c r="D2" s="14">
        <f>'3 AOFL'!K1</f>
        <v>24</v>
      </c>
      <c r="E2" s="14">
        <f>'4 ASFL'!K1</f>
        <v>36</v>
      </c>
      <c r="F2" s="14">
        <f>'5 AGFC'!K1</f>
        <v>36</v>
      </c>
      <c r="G2" s="14">
        <f>'6 AOFC'!K1</f>
        <v>36</v>
      </c>
      <c r="H2" s="14">
        <f>'7 ASFN'!K1</f>
        <v>24</v>
      </c>
      <c r="I2" s="14">
        <f>'8 AGFN'!K1</f>
        <v>36</v>
      </c>
      <c r="J2" s="14">
        <f>'9 ATPR'!K1</f>
        <v>36</v>
      </c>
      <c r="K2" s="14">
        <f>'10 ATEA'!K1</f>
        <v>36</v>
      </c>
      <c r="L2" s="14">
        <f>'11 APFO'!K1</f>
        <v>36</v>
      </c>
      <c r="M2" s="14">
        <f>'12 ATOC'!K1</f>
        <v>36</v>
      </c>
      <c r="N2" s="14">
        <f>'13 ANTI'!K1</f>
        <v>36</v>
      </c>
      <c r="O2" s="13">
        <f>'14 ATGC'!K17</f>
        <v>36</v>
      </c>
      <c r="P2" s="13">
        <f>'15 PTCE'!K1</f>
        <v>18</v>
      </c>
      <c r="Q2" s="13">
        <f>'16 VIFL'!J1</f>
        <v>36</v>
      </c>
      <c r="R2" s="13">
        <f>'17 VIFN'!J1</f>
        <v>24</v>
      </c>
      <c r="S2" s="14">
        <f>'18 DNLC'!J1</f>
        <v>300</v>
      </c>
      <c r="T2" s="14">
        <f>'19 ATES'!K1</f>
        <v>38</v>
      </c>
      <c r="U2" s="13" t="s">
        <v>211</v>
      </c>
      <c r="V2" s="157" t="s">
        <v>212</v>
      </c>
    </row>
    <row r="3" spans="1:23" x14ac:dyDescent="0.35">
      <c r="A3" s="18" t="s">
        <v>213</v>
      </c>
      <c r="B3" s="15" t="s">
        <v>214</v>
      </c>
      <c r="C3" s="16" t="s">
        <v>215</v>
      </c>
      <c r="D3" s="15" t="s">
        <v>216</v>
      </c>
      <c r="E3" s="16" t="s">
        <v>217</v>
      </c>
      <c r="F3" s="15" t="s">
        <v>218</v>
      </c>
      <c r="G3" s="16" t="s">
        <v>219</v>
      </c>
      <c r="H3" s="15" t="s">
        <v>220</v>
      </c>
      <c r="I3" s="16" t="s">
        <v>221</v>
      </c>
      <c r="J3" s="15" t="s">
        <v>222</v>
      </c>
      <c r="K3" s="16" t="s">
        <v>223</v>
      </c>
      <c r="L3" s="15" t="s">
        <v>224</v>
      </c>
      <c r="M3" s="16" t="s">
        <v>225</v>
      </c>
      <c r="N3" s="15" t="s">
        <v>226</v>
      </c>
      <c r="O3" s="16" t="s">
        <v>227</v>
      </c>
      <c r="P3" s="15" t="s">
        <v>228</v>
      </c>
      <c r="Q3" s="16" t="s">
        <v>229</v>
      </c>
      <c r="R3" s="15" t="s">
        <v>230</v>
      </c>
      <c r="S3" s="16" t="s">
        <v>231</v>
      </c>
      <c r="T3" s="15" t="s">
        <v>232</v>
      </c>
      <c r="U3" s="16" t="s">
        <v>233</v>
      </c>
      <c r="V3" s="17" t="s">
        <v>234</v>
      </c>
    </row>
    <row r="4" spans="1:23" ht="20.149999999999999" customHeight="1" x14ac:dyDescent="0.35">
      <c r="A4" s="150" t="s">
        <v>235</v>
      </c>
      <c r="B4" s="129" t="str">
        <f>_xlfn.IFNA(VLOOKUP(A4,'1 PLAT'!C:E,3,0),"")</f>
        <v/>
      </c>
      <c r="C4" s="129" t="str">
        <f>_xlfn.IFNA(VLOOKUP($A4,'2 AGFL'!C:E,3,0),"")</f>
        <v/>
      </c>
      <c r="D4" s="129" t="str">
        <f>_xlfn.IFNA(VLOOKUP($A4,'3 AOFL'!C:E,3,0),"")</f>
        <v/>
      </c>
      <c r="E4" s="129" t="str">
        <f>_xlfn.IFNA(VLOOKUP($A4,'4 ASFL'!C:E,3,0),"")</f>
        <v/>
      </c>
      <c r="F4" s="129" t="str">
        <f>_xlfn.IFNA(VLOOKUP($A4,'5 AGFC'!C:E,3,0),"")</f>
        <v/>
      </c>
      <c r="G4" s="129" t="str">
        <f>_xlfn.IFNA(VLOOKUP($A4,'6 AOFC'!C:E,3,0),"")</f>
        <v/>
      </c>
      <c r="H4" s="129" t="str">
        <f>_xlfn.IFNA(VLOOKUP($A4,'7 ASFN'!C:E,3,0),"")</f>
        <v/>
      </c>
      <c r="I4" s="129" t="str">
        <f>_xlfn.IFNA(VLOOKUP($A4,'8 AGFN'!C:E,3,0),"")</f>
        <v/>
      </c>
      <c r="J4" s="129" t="str">
        <f>_xlfn.IFNA(VLOOKUP($A4,'9 ATPR'!C:E,3,0),"")</f>
        <v/>
      </c>
      <c r="K4" s="129" t="str">
        <f>_xlfn.IFNA(VLOOKUP($A4,'10 ATEA'!C:E,3,0),"")</f>
        <v/>
      </c>
      <c r="L4" s="129" t="str">
        <f>_xlfn.IFNA(VLOOKUP($A4,'11 APFO'!C:E,3,0),"")</f>
        <v/>
      </c>
      <c r="M4" s="129" t="str">
        <f>_xlfn.IFNA(VLOOKUP($A4,'12 ATOC'!C:E,3,0),"")</f>
        <v/>
      </c>
      <c r="N4" s="129" t="str">
        <f>_xlfn.IFNA(VLOOKUP($A4,'13 ANTI'!C:E,3,0),"")</f>
        <v/>
      </c>
      <c r="O4" s="129" t="str">
        <f>_xlfn.IFNA(VLOOKUP($A4,'14 ATGC'!C:E,3,0),"")</f>
        <v/>
      </c>
      <c r="P4" s="129" t="str">
        <f>_xlfn.IFNA(VLOOKUP($A4,'15 PTCE'!C:E,3,0),"")</f>
        <v/>
      </c>
      <c r="Q4" s="179"/>
      <c r="R4" s="179"/>
      <c r="S4" s="179"/>
      <c r="T4" s="129">
        <f>_xlfn.IFNA(VLOOKUP($A4,'19 ATES'!C:E,3,0),"")</f>
        <v>1</v>
      </c>
      <c r="U4" s="177">
        <f t="shared" ref="U4:U10" si="0">SUM(C4:T4)</f>
        <v>1</v>
      </c>
      <c r="V4" s="129" t="str">
        <f>_xlfn.IFNA(VLOOKUP($A4,'20 TENC'!C:E,3,0),"")</f>
        <v/>
      </c>
    </row>
    <row r="5" spans="1:23" ht="20.149999999999999" customHeight="1" x14ac:dyDescent="0.35">
      <c r="A5" s="150" t="s">
        <v>236</v>
      </c>
      <c r="B5" s="129">
        <f>_xlfn.IFNA(VLOOKUP(A5,'1 PLAT'!C:E,3,0),"")</f>
        <v>1</v>
      </c>
      <c r="C5" s="129">
        <f>_xlfn.IFNA(VLOOKUP($A5,'2 AGFL'!C:E,3,0),"")</f>
        <v>0.35</v>
      </c>
      <c r="D5" s="129" t="str">
        <f>_xlfn.IFNA(VLOOKUP($A5,'3 AOFL'!C:E,3,0),"")</f>
        <v/>
      </c>
      <c r="E5" s="129" t="str">
        <f>_xlfn.IFNA(VLOOKUP($A5,'4 ASFL'!C:E,3,0),"")</f>
        <v/>
      </c>
      <c r="F5" s="129">
        <f>_xlfn.IFNA(VLOOKUP($A5,'5 AGFC'!C:E,3,0),"")</f>
        <v>0.35</v>
      </c>
      <c r="G5" s="129" t="str">
        <f>_xlfn.IFNA(VLOOKUP($A5,'6 AOFC'!C:E,3,0),"")</f>
        <v/>
      </c>
      <c r="H5" s="129" t="str">
        <f>_xlfn.IFNA(VLOOKUP($A5,'7 ASFN'!C:E,3,0),"")</f>
        <v/>
      </c>
      <c r="I5" s="129">
        <f>_xlfn.IFNA(VLOOKUP($A5,'8 AGFN'!C:E,3,0),"")</f>
        <v>0.05</v>
      </c>
      <c r="J5" s="129">
        <f>_xlfn.IFNA(VLOOKUP($A5,'9 ATPR'!C:E,3,0),"")</f>
        <v>0.1</v>
      </c>
      <c r="K5" s="129">
        <f>_xlfn.IFNA(VLOOKUP($A5,'10 ATEA'!C:E,3,0),"")</f>
        <v>0.1</v>
      </c>
      <c r="L5" s="129" t="str">
        <f>_xlfn.IFNA(VLOOKUP($A5,'11 APFO'!C:E,3,0),"")</f>
        <v/>
      </c>
      <c r="M5" s="129" t="str">
        <f>_xlfn.IFNA(VLOOKUP($A5,'12 ATOC'!C:E,3,0),"")</f>
        <v/>
      </c>
      <c r="N5" s="129">
        <f>_xlfn.IFNA(VLOOKUP($A5,'13 ANTI'!C:E,3,0),"")</f>
        <v>0.05</v>
      </c>
      <c r="O5" s="129" t="str">
        <f>_xlfn.IFNA(VLOOKUP($A5,'14 ATGC'!C:E,3,0),"")</f>
        <v/>
      </c>
      <c r="P5" s="129" t="str">
        <f>_xlfn.IFNA(VLOOKUP($A5,'15 PTCE'!C:E,3,0),"")</f>
        <v/>
      </c>
      <c r="Q5" s="179"/>
      <c r="R5" s="179"/>
      <c r="S5" s="179"/>
      <c r="T5" s="129" t="str">
        <f>_xlfn.IFNA(VLOOKUP($A5,'19 ATES'!C:E,3,0),"")</f>
        <v/>
      </c>
      <c r="U5" s="177">
        <f t="shared" si="0"/>
        <v>1</v>
      </c>
      <c r="V5" s="129">
        <f>_xlfn.IFNA(VLOOKUP($A5,'20 TENC'!C:E,3,0),"")</f>
        <v>1</v>
      </c>
    </row>
    <row r="6" spans="1:23" ht="20.149999999999999" customHeight="1" x14ac:dyDescent="0.35">
      <c r="A6" s="150" t="s">
        <v>237</v>
      </c>
      <c r="B6" s="129" t="str">
        <f>_xlfn.IFNA(VLOOKUP(A6,'1 PLAT'!C:E,3,0),"")</f>
        <v/>
      </c>
      <c r="C6" s="129">
        <f>_xlfn.IFNA(VLOOKUP($A6,'2 AGFL'!C:E,3,0),"")</f>
        <v>2</v>
      </c>
      <c r="D6" s="129">
        <f>_xlfn.IFNA(VLOOKUP($A6,'3 AOFL'!C:E,3,0),"")</f>
        <v>1</v>
      </c>
      <c r="E6" s="129" t="str">
        <f>_xlfn.IFNA(VLOOKUP($A6,'4 ASFL'!C:E,3,0),"")</f>
        <v/>
      </c>
      <c r="F6" s="129" t="str">
        <f>_xlfn.IFNA(VLOOKUP($A6,'5 AGFC'!C:E,3,0),"")</f>
        <v/>
      </c>
      <c r="G6" s="129" t="str">
        <f>_xlfn.IFNA(VLOOKUP($A6,'6 AOFC'!C:E,3,0),"")</f>
        <v/>
      </c>
      <c r="H6" s="129" t="str">
        <f>_xlfn.IFNA(VLOOKUP($A6,'7 ASFN'!C:E,3,0),"")</f>
        <v/>
      </c>
      <c r="I6" s="129" t="str">
        <f>_xlfn.IFNA(VLOOKUP($A6,'8 AGFN'!C:E,3,0),"")</f>
        <v/>
      </c>
      <c r="J6" s="129" t="str">
        <f>_xlfn.IFNA(VLOOKUP($A6,'9 ATPR'!C:E,3,0),"")</f>
        <v/>
      </c>
      <c r="K6" s="129" t="str">
        <f>_xlfn.IFNA(VLOOKUP($A6,'10 ATEA'!C:E,3,0),"")</f>
        <v/>
      </c>
      <c r="L6" s="129" t="str">
        <f>_xlfn.IFNA(VLOOKUP($A6,'11 APFO'!C:E,3,0),"")</f>
        <v/>
      </c>
      <c r="M6" s="129" t="str">
        <f>_xlfn.IFNA(VLOOKUP($A6,'12 ATOC'!C:E,3,0),"")</f>
        <v/>
      </c>
      <c r="N6" s="129" t="str">
        <f>_xlfn.IFNA(VLOOKUP($A6,'13 ANTI'!C:E,3,0),"")</f>
        <v/>
      </c>
      <c r="O6" s="129" t="str">
        <f>_xlfn.IFNA(VLOOKUP($A6,'14 ATGC'!C:E,3,0),"")</f>
        <v/>
      </c>
      <c r="P6" s="129" t="str">
        <f>_xlfn.IFNA(VLOOKUP($A6,'15 PTCE'!C:E,3,0),"")</f>
        <v/>
      </c>
      <c r="Q6" s="179"/>
      <c r="R6" s="179"/>
      <c r="S6" s="179"/>
      <c r="T6" s="129">
        <f>_xlfn.IFNA(VLOOKUP($A6,'19 ATES'!C:E,3,0),"")</f>
        <v>2</v>
      </c>
      <c r="U6" s="178">
        <f t="shared" si="0"/>
        <v>5</v>
      </c>
      <c r="V6" s="161" t="str">
        <f>_xlfn.IFNA(VLOOKUP($A6,'20 TENC'!C:E,3,0),"")</f>
        <v/>
      </c>
    </row>
    <row r="7" spans="1:23" ht="20.149999999999999" customHeight="1" x14ac:dyDescent="0.35">
      <c r="A7" s="150" t="s">
        <v>238</v>
      </c>
      <c r="B7" s="129" t="str">
        <f>_xlfn.IFNA(VLOOKUP(A7,'1 PLAT'!C:E,3,0),"")</f>
        <v/>
      </c>
      <c r="C7" s="129">
        <f>_xlfn.IFNA(VLOOKUP($A7,'2 AGFL'!C:E,3,0),"")</f>
        <v>2</v>
      </c>
      <c r="D7" s="129" t="str">
        <f>_xlfn.IFNA(VLOOKUP($A7,'3 AOFL'!C:E,3,0),"")</f>
        <v/>
      </c>
      <c r="E7" s="129" t="str">
        <f>_xlfn.IFNA(VLOOKUP($A7,'4 ASFL'!C:E,3,0),"")</f>
        <v/>
      </c>
      <c r="F7" s="129">
        <f>_xlfn.IFNA(VLOOKUP($A7,'5 AGFC'!C:E,3,0),"")</f>
        <v>1</v>
      </c>
      <c r="G7" s="129" t="str">
        <f>_xlfn.IFNA(VLOOKUP($A7,'6 AOFC'!C:E,3,0),"")</f>
        <v/>
      </c>
      <c r="H7" s="129" t="str">
        <f>_xlfn.IFNA(VLOOKUP($A7,'7 ASFN'!C:E,3,0),"")</f>
        <v/>
      </c>
      <c r="I7" s="129">
        <f>_xlfn.IFNA(VLOOKUP($A7,'8 AGFN'!C:E,3,0),"")</f>
        <v>2</v>
      </c>
      <c r="J7" s="129">
        <f>_xlfn.IFNA(VLOOKUP($A7,'9 ATPR'!C:E,3,0),"")</f>
        <v>0.5</v>
      </c>
      <c r="K7" s="129" t="str">
        <f>_xlfn.IFNA(VLOOKUP($A7,'10 ATEA'!C:E,3,0),"")</f>
        <v/>
      </c>
      <c r="L7" s="129" t="str">
        <f>_xlfn.IFNA(VLOOKUP($A7,'11 APFO'!C:E,3,0),"")</f>
        <v/>
      </c>
      <c r="M7" s="129" t="str">
        <f>_xlfn.IFNA(VLOOKUP($A7,'12 ATOC'!C:E,3,0),"")</f>
        <v/>
      </c>
      <c r="N7" s="129" t="str">
        <f>_xlfn.IFNA(VLOOKUP($A7,'13 ANTI'!C:E,3,0),"")</f>
        <v/>
      </c>
      <c r="O7" s="129">
        <f>_xlfn.IFNA(VLOOKUP($A7,'14 ATGC'!C:E,3,0),"")</f>
        <v>0.5</v>
      </c>
      <c r="P7" s="129" t="str">
        <f>_xlfn.IFNA(VLOOKUP($A7,'15 PTCE'!C:E,3,0),"")</f>
        <v/>
      </c>
      <c r="Q7" s="179"/>
      <c r="R7" s="179"/>
      <c r="S7" s="179"/>
      <c r="T7" s="129">
        <f>_xlfn.IFNA(VLOOKUP($A7,'19 ATES'!C:E,3,0),"")</f>
        <v>1</v>
      </c>
      <c r="U7" s="178">
        <f t="shared" si="0"/>
        <v>7</v>
      </c>
      <c r="V7" s="161" t="str">
        <f>_xlfn.IFNA(VLOOKUP($A7,'20 TENC'!C:E,3,0),"")</f>
        <v/>
      </c>
    </row>
    <row r="8" spans="1:23" ht="20.149999999999999" customHeight="1" x14ac:dyDescent="0.35">
      <c r="A8" s="150" t="s">
        <v>239</v>
      </c>
      <c r="B8" s="129" t="str">
        <f>_xlfn.IFNA(VLOOKUP(A8,'1 PLAT'!C:E,3,0),"")</f>
        <v/>
      </c>
      <c r="C8" s="129" t="str">
        <f>_xlfn.IFNA(VLOOKUP($A8,'2 AGFL'!C:E,3,0),"")</f>
        <v/>
      </c>
      <c r="D8" s="129" t="str">
        <f>_xlfn.IFNA(VLOOKUP($A8,'3 AOFL'!C:E,3,0),"")</f>
        <v/>
      </c>
      <c r="E8" s="129" t="str">
        <f>_xlfn.IFNA(VLOOKUP($A8,'4 ASFL'!C:E,3,0),"")</f>
        <v/>
      </c>
      <c r="F8" s="129" t="str">
        <f>_xlfn.IFNA(VLOOKUP($A8,'5 AGFC'!C:E,3,0),"")</f>
        <v/>
      </c>
      <c r="G8" s="129" t="str">
        <f>_xlfn.IFNA(VLOOKUP($A8,'6 AOFC'!C:E,3,0),"")</f>
        <v/>
      </c>
      <c r="H8" s="129" t="str">
        <f>_xlfn.IFNA(VLOOKUP($A8,'7 ASFN'!C:E,3,0),"")</f>
        <v/>
      </c>
      <c r="I8" s="129">
        <f>_xlfn.IFNA(VLOOKUP($A8,'8 AGFN'!C:E,3,0),"")</f>
        <v>1</v>
      </c>
      <c r="J8" s="129" t="str">
        <f>_xlfn.IFNA(VLOOKUP($A8,'9 ATPR'!C:E,3,0),"")</f>
        <v/>
      </c>
      <c r="K8" s="129" t="str">
        <f>_xlfn.IFNA(VLOOKUP($A8,'10 ATEA'!C:E,3,0),"")</f>
        <v/>
      </c>
      <c r="L8" s="129" t="str">
        <f>_xlfn.IFNA(VLOOKUP($A8,'11 APFO'!C:E,3,0),"")</f>
        <v/>
      </c>
      <c r="M8" s="129" t="str">
        <f>_xlfn.IFNA(VLOOKUP($A8,'12 ATOC'!C:E,3,0),"")</f>
        <v/>
      </c>
      <c r="N8" s="129" t="str">
        <f>_xlfn.IFNA(VLOOKUP($A8,'13 ANTI'!C:E,3,0),"")</f>
        <v/>
      </c>
      <c r="O8" s="129">
        <f>_xlfn.IFNA(VLOOKUP($A8,'14 ATGC'!C:E,3,0),"")</f>
        <v>1</v>
      </c>
      <c r="P8" s="129" t="str">
        <f>_xlfn.IFNA(VLOOKUP($A8,'15 PTCE'!C:E,3,0),"")</f>
        <v/>
      </c>
      <c r="Q8" s="179"/>
      <c r="R8" s="179"/>
      <c r="S8" s="179"/>
      <c r="T8" s="129" t="str">
        <f>_xlfn.IFNA(VLOOKUP($A8,'19 ATES'!C:E,3,0),"")</f>
        <v/>
      </c>
      <c r="U8" s="178">
        <f t="shared" si="0"/>
        <v>2</v>
      </c>
      <c r="V8" s="161" t="str">
        <f>_xlfn.IFNA(VLOOKUP($A8,'20 TENC'!C:E,3,0),"")</f>
        <v/>
      </c>
    </row>
    <row r="9" spans="1:23" ht="20.149999999999999" customHeight="1" x14ac:dyDescent="0.35">
      <c r="A9" s="150" t="s">
        <v>75</v>
      </c>
      <c r="B9" s="129" t="str">
        <f>_xlfn.IFNA(VLOOKUP(A9,'1 PLAT'!C:E,3,0),"")</f>
        <v/>
      </c>
      <c r="C9" s="129" t="str">
        <f>_xlfn.IFNA(VLOOKUP($A9,'2 AGFL'!C:E,3,0),"")</f>
        <v/>
      </c>
      <c r="D9" s="129" t="str">
        <f>_xlfn.IFNA(VLOOKUP($A9,'3 AOFL'!C:E,3,0),"")</f>
        <v/>
      </c>
      <c r="E9" s="129" t="str">
        <f>_xlfn.IFNA(VLOOKUP($A9,'4 ASFL'!C:E,3,0),"")</f>
        <v/>
      </c>
      <c r="F9" s="129" t="str">
        <f>_xlfn.IFNA(VLOOKUP($A9,'5 AGFC'!C:E,3,0),"")</f>
        <v/>
      </c>
      <c r="G9" s="129" t="str">
        <f>_xlfn.IFNA(VLOOKUP($A9,'6 AOFC'!C:E,3,0),"")</f>
        <v/>
      </c>
      <c r="H9" s="129" t="str">
        <f>_xlfn.IFNA(VLOOKUP($A9,'7 ASFN'!C:E,3,0),"")</f>
        <v/>
      </c>
      <c r="I9" s="129" t="str">
        <f>_xlfn.IFNA(VLOOKUP($A9,'8 AGFN'!C:E,3,0),"")</f>
        <v/>
      </c>
      <c r="J9" s="129" t="str">
        <f>_xlfn.IFNA(VLOOKUP($A9,'9 ATPR'!C:E,3,0),"")</f>
        <v/>
      </c>
      <c r="K9" s="129" t="str">
        <f>_xlfn.IFNA(VLOOKUP($A9,'10 ATEA'!C:E,3,0),"")</f>
        <v/>
      </c>
      <c r="L9" s="129" t="str">
        <f>_xlfn.IFNA(VLOOKUP($A9,'11 APFO'!C:E,3,0),"")</f>
        <v/>
      </c>
      <c r="M9" s="129" t="str">
        <f>_xlfn.IFNA(VLOOKUP($A9,'12 ATOC'!C:E,3,0),"")</f>
        <v/>
      </c>
      <c r="N9" s="129" t="str">
        <f>_xlfn.IFNA(VLOOKUP($A9,'13 ANTI'!C:E,3,0),"")</f>
        <v/>
      </c>
      <c r="O9" s="129" t="str">
        <f>_xlfn.IFNA(VLOOKUP($A9,'14 ATGC'!C:E,3,0),"")</f>
        <v/>
      </c>
      <c r="P9" s="129" t="str">
        <f>_xlfn.IFNA(VLOOKUP($A9,'15 PTCE'!C:E,3,0),"")</f>
        <v/>
      </c>
      <c r="Q9" s="179"/>
      <c r="R9" s="179"/>
      <c r="S9" s="179"/>
      <c r="T9" s="129">
        <f>_xlfn.IFNA(VLOOKUP($A9,'19 ATES'!C:E,3,0),"")</f>
        <v>3</v>
      </c>
      <c r="U9" s="178">
        <f t="shared" si="0"/>
        <v>3</v>
      </c>
      <c r="V9" s="161" t="str">
        <f>_xlfn.IFNA(VLOOKUP($A9,'20 TENC'!C:E,3,0),"")</f>
        <v/>
      </c>
    </row>
    <row r="10" spans="1:23" ht="20.149999999999999" customHeight="1" x14ac:dyDescent="0.35">
      <c r="A10" s="150" t="s">
        <v>240</v>
      </c>
      <c r="B10" s="129" t="str">
        <f>_xlfn.IFNA(VLOOKUP(A10,'1 PLAT'!C:E,3,0),"")</f>
        <v/>
      </c>
      <c r="C10" s="129" t="str">
        <f>_xlfn.IFNA(VLOOKUP($A10,'2 AGFL'!C:E,3,0),"")</f>
        <v/>
      </c>
      <c r="D10" s="129" t="str">
        <f>_xlfn.IFNA(VLOOKUP($A10,'3 AOFL'!C:E,3,0),"")</f>
        <v/>
      </c>
      <c r="E10" s="129" t="str">
        <f>_xlfn.IFNA(VLOOKUP($A10,'4 ASFL'!C:E,3,0),"")</f>
        <v/>
      </c>
      <c r="F10" s="129" t="str">
        <f>_xlfn.IFNA(VLOOKUP($A10,'5 AGFC'!C:E,3,0),"")</f>
        <v/>
      </c>
      <c r="G10" s="129" t="str">
        <f>_xlfn.IFNA(VLOOKUP($A10,'6 AOFC'!C:E,3,0),"")</f>
        <v/>
      </c>
      <c r="H10" s="129" t="str">
        <f>_xlfn.IFNA(VLOOKUP($A10,'7 ASFN'!C:E,3,0),"")</f>
        <v/>
      </c>
      <c r="I10" s="129" t="str">
        <f>_xlfn.IFNA(VLOOKUP($A10,'8 AGFN'!C:E,3,0),"")</f>
        <v/>
      </c>
      <c r="J10" s="129" t="str">
        <f>_xlfn.IFNA(VLOOKUP($A10,'9 ATPR'!C:E,3,0),"")</f>
        <v/>
      </c>
      <c r="K10" s="129" t="str">
        <f>_xlfn.IFNA(VLOOKUP($A10,'10 ATEA'!C:E,3,0),"")</f>
        <v/>
      </c>
      <c r="L10" s="129" t="str">
        <f>_xlfn.IFNA(VLOOKUP($A10,'11 APFO'!C:E,3,0),"")</f>
        <v/>
      </c>
      <c r="M10" s="129" t="str">
        <f>_xlfn.IFNA(VLOOKUP($A10,'12 ATOC'!C:E,3,0),"")</f>
        <v/>
      </c>
      <c r="N10" s="129" t="str">
        <f>_xlfn.IFNA(VLOOKUP($A10,'13 ANTI'!C:E,3,0),"")</f>
        <v/>
      </c>
      <c r="O10" s="129" t="str">
        <f>_xlfn.IFNA(VLOOKUP($A10,'14 ATGC'!C:E,3,0),"")</f>
        <v/>
      </c>
      <c r="P10" s="129" t="str">
        <f>_xlfn.IFNA(VLOOKUP($A10,'15 PTCE'!C:E,3,0),"")</f>
        <v/>
      </c>
      <c r="Q10" s="179"/>
      <c r="R10" s="179"/>
      <c r="S10" s="179"/>
      <c r="T10" s="129" t="str">
        <f>_xlfn.IFNA(VLOOKUP($A10,'19 ATES'!C:E,3,0),"")</f>
        <v/>
      </c>
      <c r="U10" s="178">
        <f t="shared" si="0"/>
        <v>0</v>
      </c>
      <c r="V10" s="161" t="str">
        <f>_xlfn.IFNA(VLOOKUP($A10,'20 TENC'!C:E,3,0),"")</f>
        <v/>
      </c>
    </row>
    <row r="11" spans="1:23" ht="20.149999999999999" customHeight="1" x14ac:dyDescent="0.35">
      <c r="A11" s="150" t="s">
        <v>89</v>
      </c>
      <c r="B11" s="129" t="str">
        <f>_xlfn.IFNA(VLOOKUP(A11,'1 PLAT'!C:E,3,0),"")</f>
        <v/>
      </c>
      <c r="C11" s="129" t="str">
        <f>_xlfn.IFNA(VLOOKUP($A11,'2 AGFL'!C:E,3,0),"")</f>
        <v/>
      </c>
      <c r="D11" s="129" t="str">
        <f>_xlfn.IFNA(VLOOKUP($A11,'3 AOFL'!C:E,3,0),"")</f>
        <v/>
      </c>
      <c r="E11" s="129" t="str">
        <f>_xlfn.IFNA(VLOOKUP($A11,'4 ASFL'!C:E,3,0),"")</f>
        <v/>
      </c>
      <c r="F11" s="129" t="str">
        <f>_xlfn.IFNA(VLOOKUP($A11,'5 AGFC'!C:E,3,0),"")</f>
        <v/>
      </c>
      <c r="G11" s="129" t="str">
        <f>_xlfn.IFNA(VLOOKUP($A11,'6 AOFC'!C:E,3,0),"")</f>
        <v/>
      </c>
      <c r="H11" s="129" t="str">
        <f>_xlfn.IFNA(VLOOKUP($A11,'7 ASFN'!C:E,3,0),"")</f>
        <v/>
      </c>
      <c r="I11" s="129" t="str">
        <f>_xlfn.IFNA(VLOOKUP($A11,'8 AGFN'!C:E,3,0),"")</f>
        <v/>
      </c>
      <c r="J11" s="129" t="str">
        <f>_xlfn.IFNA(VLOOKUP($A11,'9 ATPR'!C:E,3,0),"")</f>
        <v/>
      </c>
      <c r="K11" s="129" t="str">
        <f>_xlfn.IFNA(VLOOKUP($A11,'10 ATEA'!C:E,3,0),"")</f>
        <v/>
      </c>
      <c r="L11" s="129" t="str">
        <f>_xlfn.IFNA(VLOOKUP($A11,'11 APFO'!C:E,3,0),"")</f>
        <v/>
      </c>
      <c r="M11" s="129" t="str">
        <f>_xlfn.IFNA(VLOOKUP($A11,'12 ATOC'!C:E,3,0),"")</f>
        <v/>
      </c>
      <c r="N11" s="129" t="str">
        <f>_xlfn.IFNA(VLOOKUP($A11,'13 ANTI'!C:E,3,0),"")</f>
        <v/>
      </c>
      <c r="O11" s="129" t="str">
        <f>_xlfn.IFNA(VLOOKUP($A11,'14 ATGC'!C:E,3,0),"")</f>
        <v/>
      </c>
      <c r="P11" s="129" t="str">
        <f>_xlfn.IFNA(VLOOKUP($A11,'15 PTCE'!C:E,3,0),"")</f>
        <v/>
      </c>
      <c r="Q11" s="179"/>
      <c r="R11" s="179"/>
      <c r="S11" s="179"/>
      <c r="T11" s="129">
        <f>_xlfn.IFNA(VLOOKUP($A11,'19 ATES'!C:E,3,0),"")</f>
        <v>1</v>
      </c>
      <c r="U11" s="178"/>
      <c r="V11" s="161" t="str">
        <f>_xlfn.IFNA(VLOOKUP($A11,'20 TENC'!C:E,3,0),"")</f>
        <v/>
      </c>
    </row>
    <row r="12" spans="1:23" ht="20.149999999999999" customHeight="1" x14ac:dyDescent="0.35">
      <c r="A12" t="s">
        <v>93</v>
      </c>
      <c r="B12" s="129" t="str">
        <f>_xlfn.IFNA(VLOOKUP(A12,'1 PLAT'!C:E,3,0),"")</f>
        <v/>
      </c>
      <c r="C12" s="129" t="str">
        <f>_xlfn.IFNA(VLOOKUP($A12,'2 AGFL'!C:E,3,0),"")</f>
        <v/>
      </c>
      <c r="D12" s="129" t="str">
        <f>_xlfn.IFNA(VLOOKUP($A12,'3 AOFL'!C:E,3,0),"")</f>
        <v/>
      </c>
      <c r="E12" s="129" t="str">
        <f>_xlfn.IFNA(VLOOKUP($A12,'4 ASFL'!C:E,3,0),"")</f>
        <v/>
      </c>
      <c r="F12" s="129">
        <f>_xlfn.IFNA(VLOOKUP($A12,'5 AGFC'!C:E,3,0),"")</f>
        <v>1</v>
      </c>
      <c r="G12" s="129" t="str">
        <f>_xlfn.IFNA(VLOOKUP($A12,'6 AOFC'!C:E,3,0),"")</f>
        <v/>
      </c>
      <c r="H12" s="129" t="str">
        <f>_xlfn.IFNA(VLOOKUP($A12,'7 ASFN'!C:E,3,0),"")</f>
        <v/>
      </c>
      <c r="I12" s="129" t="str">
        <f>_xlfn.IFNA(VLOOKUP($A12,'8 AGFN'!C:E,3,0),"")</f>
        <v/>
      </c>
      <c r="J12" s="129" t="str">
        <f>_xlfn.IFNA(VLOOKUP($A12,'9 ATPR'!C:E,3,0),"")</f>
        <v/>
      </c>
      <c r="K12" s="129" t="str">
        <f>_xlfn.IFNA(VLOOKUP($A12,'10 ATEA'!C:E,3,0),"")</f>
        <v/>
      </c>
      <c r="L12" s="129" t="str">
        <f>_xlfn.IFNA(VLOOKUP($A12,'11 APFO'!C:E,3,0),"")</f>
        <v/>
      </c>
      <c r="M12" s="129" t="str">
        <f>_xlfn.IFNA(VLOOKUP($A12,'12 ATOC'!C:E,3,0),"")</f>
        <v/>
      </c>
      <c r="N12" s="129" t="str">
        <f>_xlfn.IFNA(VLOOKUP($A12,'13 ANTI'!C:E,3,0),"")</f>
        <v/>
      </c>
      <c r="O12" s="129" t="str">
        <f>_xlfn.IFNA(VLOOKUP($A12,'14 ATGC'!C:E,3,0),"")</f>
        <v/>
      </c>
      <c r="P12" s="129" t="str">
        <f>_xlfn.IFNA(VLOOKUP($A12,'15 PTCE'!C:E,3,0),"")</f>
        <v/>
      </c>
      <c r="Q12" s="179"/>
      <c r="R12" s="179"/>
      <c r="S12" s="179"/>
      <c r="T12" s="129" t="str">
        <f>_xlfn.IFNA(VLOOKUP($A12,'19 ATES'!C:E,3,0),"")</f>
        <v/>
      </c>
      <c r="U12" s="178"/>
      <c r="V12" s="161" t="str">
        <f>_xlfn.IFNA(VLOOKUP($A12,'20 TENC'!C:E,3,0),"")</f>
        <v/>
      </c>
    </row>
    <row r="13" spans="1:23" ht="20.149999999999999" customHeight="1" x14ac:dyDescent="0.35">
      <c r="A13" s="150" t="s">
        <v>241</v>
      </c>
      <c r="B13" s="129" t="str">
        <f>_xlfn.IFNA(VLOOKUP(A13,'1 PLAT'!C:E,3,0),"")</f>
        <v/>
      </c>
      <c r="C13" s="129" t="str">
        <f>_xlfn.IFNA(VLOOKUP($A13,'2 AGFL'!C:E,3,0),"")</f>
        <v/>
      </c>
      <c r="D13" s="129" t="str">
        <f>_xlfn.IFNA(VLOOKUP($A13,'3 AOFL'!C:E,3,0),"")</f>
        <v/>
      </c>
      <c r="E13" s="129" t="str">
        <f>_xlfn.IFNA(VLOOKUP($A13,'4 ASFL'!C:E,3,0),"")</f>
        <v/>
      </c>
      <c r="F13" s="129" t="str">
        <f>_xlfn.IFNA(VLOOKUP($A13,'5 AGFC'!C:E,3,0),"")</f>
        <v/>
      </c>
      <c r="G13" s="129" t="str">
        <f>_xlfn.IFNA(VLOOKUP($A13,'6 AOFC'!C:E,3,0),"")</f>
        <v/>
      </c>
      <c r="H13" s="129" t="str">
        <f>_xlfn.IFNA(VLOOKUP($A13,'7 ASFN'!C:E,3,0),"")</f>
        <v/>
      </c>
      <c r="I13" s="129" t="str">
        <f>_xlfn.IFNA(VLOOKUP($A13,'8 AGFN'!C:E,3,0),"")</f>
        <v/>
      </c>
      <c r="J13" s="129" t="str">
        <f>_xlfn.IFNA(VLOOKUP($A13,'9 ATPR'!C:E,3,0),"")</f>
        <v/>
      </c>
      <c r="K13" s="129" t="str">
        <f>_xlfn.IFNA(VLOOKUP($A13,'10 ATEA'!C:E,3,0),"")</f>
        <v/>
      </c>
      <c r="L13" s="129" t="str">
        <f>_xlfn.IFNA(VLOOKUP($A13,'11 APFO'!C:E,3,0),"")</f>
        <v/>
      </c>
      <c r="M13" s="129" t="str">
        <f>_xlfn.IFNA(VLOOKUP($A13,'12 ATOC'!C:E,3,0),"")</f>
        <v/>
      </c>
      <c r="N13" s="129" t="str">
        <f>_xlfn.IFNA(VLOOKUP($A13,'13 ANTI'!C:E,3,0),"")</f>
        <v/>
      </c>
      <c r="O13" s="129" t="str">
        <f>_xlfn.IFNA(VLOOKUP($A13,'14 ATGC'!C:E,3,0),"")</f>
        <v/>
      </c>
      <c r="P13" s="129">
        <f>_xlfn.IFNA(VLOOKUP($A13,'15 PTCE'!C:E,3,0),"")</f>
        <v>0.5</v>
      </c>
      <c r="Q13" s="179"/>
      <c r="R13" s="179"/>
      <c r="S13" s="179"/>
      <c r="T13" s="129" t="str">
        <f>_xlfn.IFNA(VLOOKUP($A13,'19 ATES'!C:E,3,0),"")</f>
        <v/>
      </c>
      <c r="U13" s="178">
        <f t="shared" ref="U13:U21" si="1">SUM(C13:T13)</f>
        <v>0.5</v>
      </c>
      <c r="V13" s="161" t="str">
        <f>_xlfn.IFNA(VLOOKUP($A13,'20 TENC'!C:E,3,0),"")</f>
        <v/>
      </c>
    </row>
    <row r="14" spans="1:23" ht="20.149999999999999" customHeight="1" x14ac:dyDescent="0.35">
      <c r="A14" s="150" t="s">
        <v>242</v>
      </c>
      <c r="B14" s="129" t="str">
        <f>_xlfn.IFNA(VLOOKUP(A14,'1 PLAT'!C:E,3,0),"")</f>
        <v/>
      </c>
      <c r="C14" s="129">
        <f>_xlfn.IFNA(VLOOKUP($A14,'2 AGFL'!C:E,3,0),"")</f>
        <v>1</v>
      </c>
      <c r="D14" s="129">
        <f>_xlfn.IFNA(VLOOKUP($A14,'3 AOFL'!C:E,3,0),"")</f>
        <v>3</v>
      </c>
      <c r="E14" s="129" t="str">
        <f>_xlfn.IFNA(VLOOKUP($A14,'4 ASFL'!C:E,3,0),"")</f>
        <v/>
      </c>
      <c r="F14" s="129" t="str">
        <f>_xlfn.IFNA(VLOOKUP($A14,'5 AGFC'!C:E,3,0),"")</f>
        <v/>
      </c>
      <c r="G14" s="129">
        <f>_xlfn.IFNA(VLOOKUP($A14,'6 AOFC'!C:E,3,0),"")</f>
        <v>1</v>
      </c>
      <c r="H14" s="129" t="str">
        <f>_xlfn.IFNA(VLOOKUP($A14,'7 ASFN'!C:E,3,0),"")</f>
        <v/>
      </c>
      <c r="I14" s="129" t="str">
        <f>_xlfn.IFNA(VLOOKUP($A14,'8 AGFN'!C:E,3,0),"")</f>
        <v/>
      </c>
      <c r="J14" s="129" t="str">
        <f>_xlfn.IFNA(VLOOKUP($A14,'9 ATPR'!C:E,3,0),"")</f>
        <v/>
      </c>
      <c r="K14" s="129" t="str">
        <f>_xlfn.IFNA(VLOOKUP($A14,'10 ATEA'!C:E,3,0),"")</f>
        <v/>
      </c>
      <c r="L14" s="129" t="str">
        <f>_xlfn.IFNA(VLOOKUP($A14,'11 APFO'!C:E,3,0),"")</f>
        <v/>
      </c>
      <c r="M14" s="129" t="str">
        <f>_xlfn.IFNA(VLOOKUP($A14,'12 ATOC'!C:E,3,0),"")</f>
        <v/>
      </c>
      <c r="N14" s="129" t="str">
        <f>_xlfn.IFNA(VLOOKUP($A14,'13 ANTI'!C:E,3,0),"")</f>
        <v/>
      </c>
      <c r="O14" s="129" t="str">
        <f>_xlfn.IFNA(VLOOKUP($A14,'14 ATGC'!C:E,3,0),"")</f>
        <v/>
      </c>
      <c r="P14" s="129" t="str">
        <f>_xlfn.IFNA(VLOOKUP($A14,'15 PTCE'!C:E,3,0),"")</f>
        <v/>
      </c>
      <c r="Q14" s="179"/>
      <c r="R14" s="179"/>
      <c r="S14" s="179"/>
      <c r="T14" s="129" t="str">
        <f>_xlfn.IFNA(VLOOKUP($A14,'19 ATES'!C:E,3,0),"")</f>
        <v/>
      </c>
      <c r="U14" s="178">
        <f t="shared" si="1"/>
        <v>5</v>
      </c>
      <c r="V14" s="161">
        <f>_xlfn.IFNA(VLOOKUP($A14,'20 TENC'!C:E,3,0),"")</f>
        <v>3</v>
      </c>
    </row>
    <row r="15" spans="1:23" ht="20.149999999999999" customHeight="1" x14ac:dyDescent="0.35">
      <c r="A15" s="150" t="s">
        <v>243</v>
      </c>
      <c r="B15" s="129">
        <f>_xlfn.IFNA(VLOOKUP(A15,'1 PLAT'!C:E,3,0),"")</f>
        <v>2</v>
      </c>
      <c r="C15" s="129">
        <f>_xlfn.IFNA(VLOOKUP($A15,'2 AGFL'!C:E,3,0),"")</f>
        <v>2</v>
      </c>
      <c r="D15" s="129" t="str">
        <f>_xlfn.IFNA(VLOOKUP($A15,'3 AOFL'!C:E,3,0),"")</f>
        <v/>
      </c>
      <c r="E15" s="129">
        <f>_xlfn.IFNA(VLOOKUP($A15,'4 ASFL'!C:E,3,0),"")</f>
        <v>1</v>
      </c>
      <c r="F15" s="129">
        <f>_xlfn.IFNA(VLOOKUP($A15,'5 AGFC'!C:E,3,0),"")</f>
        <v>2</v>
      </c>
      <c r="G15" s="129" t="str">
        <f>_xlfn.IFNA(VLOOKUP($A15,'6 AOFC'!C:E,3,0),"")</f>
        <v/>
      </c>
      <c r="H15" s="129">
        <f>_xlfn.IFNA(VLOOKUP($A15,'7 ASFN'!C:E,3,0),"")</f>
        <v>1</v>
      </c>
      <c r="I15" s="129" t="str">
        <f>_xlfn.IFNA(VLOOKUP($A15,'8 AGFN'!C:E,3,0),"")</f>
        <v/>
      </c>
      <c r="J15" s="129">
        <f>_xlfn.IFNA(VLOOKUP($A15,'9 ATPR'!C:E,3,0),"")</f>
        <v>0.5</v>
      </c>
      <c r="K15" s="129">
        <f>_xlfn.IFNA(VLOOKUP($A15,'10 ATEA'!C:E,3,0),"")</f>
        <v>1</v>
      </c>
      <c r="L15" s="129">
        <f>_xlfn.IFNA(VLOOKUP($A15,'11 APFO'!C:E,3,0),"")</f>
        <v>1</v>
      </c>
      <c r="M15" s="129">
        <f>_xlfn.IFNA(VLOOKUP($A15,'12 ATOC'!C:E,3,0),"")</f>
        <v>3</v>
      </c>
      <c r="N15" s="129">
        <f>_xlfn.IFNA(VLOOKUP($A15,'13 ANTI'!C:E,3,0),"")</f>
        <v>2</v>
      </c>
      <c r="O15" s="129">
        <f>_xlfn.IFNA(VLOOKUP($A15,'14 ATGC'!C:E,3,0),"")</f>
        <v>0.5</v>
      </c>
      <c r="P15" s="129" t="str">
        <f>_xlfn.IFNA(VLOOKUP($A15,'15 PTCE'!C:E,3,0),"")</f>
        <v/>
      </c>
      <c r="Q15" s="179"/>
      <c r="R15" s="179"/>
      <c r="S15" s="179"/>
      <c r="T15" s="129" t="str">
        <f>_xlfn.IFNA(VLOOKUP($A15,'19 ATES'!C:E,3,0),"")</f>
        <v/>
      </c>
      <c r="U15" s="178">
        <f t="shared" si="1"/>
        <v>14</v>
      </c>
      <c r="V15" s="161">
        <f>_xlfn.IFNA(VLOOKUP($A15,'20 TENC'!C:E,3,0),"")</f>
        <v>1</v>
      </c>
    </row>
    <row r="16" spans="1:23" ht="20.149999999999999" customHeight="1" x14ac:dyDescent="0.35">
      <c r="A16" s="150" t="s">
        <v>244</v>
      </c>
      <c r="B16" s="129" t="str">
        <f>_xlfn.IFNA(VLOOKUP(A16,'1 PLAT'!C:E,3,0),"")</f>
        <v/>
      </c>
      <c r="C16" s="129" t="str">
        <f>_xlfn.IFNA(VLOOKUP($A16,'2 AGFL'!C:E,3,0),"")</f>
        <v/>
      </c>
      <c r="D16" s="129" t="str">
        <f>_xlfn.IFNA(VLOOKUP($A16,'3 AOFL'!C:E,3,0),"")</f>
        <v/>
      </c>
      <c r="E16" s="129" t="str">
        <f>_xlfn.IFNA(VLOOKUP($A16,'4 ASFL'!C:E,3,0),"")</f>
        <v/>
      </c>
      <c r="F16" s="129" t="str">
        <f>_xlfn.IFNA(VLOOKUP($A16,'5 AGFC'!C:E,3,0),"")</f>
        <v/>
      </c>
      <c r="G16" s="129" t="str">
        <f>_xlfn.IFNA(VLOOKUP($A16,'6 AOFC'!C:E,3,0),"")</f>
        <v/>
      </c>
      <c r="H16" s="129" t="str">
        <f>_xlfn.IFNA(VLOOKUP($A16,'7 ASFN'!C:E,3,0),"")</f>
        <v/>
      </c>
      <c r="I16" s="129" t="str">
        <f>_xlfn.IFNA(VLOOKUP($A16,'8 AGFN'!C:E,3,0),"")</f>
        <v/>
      </c>
      <c r="J16" s="129" t="str">
        <f>_xlfn.IFNA(VLOOKUP($A16,'9 ATPR'!C:E,3,0),"")</f>
        <v/>
      </c>
      <c r="K16" s="129" t="str">
        <f>_xlfn.IFNA(VLOOKUP($A16,'10 ATEA'!C:E,3,0),"")</f>
        <v/>
      </c>
      <c r="L16" s="129" t="str">
        <f>_xlfn.IFNA(VLOOKUP($A16,'11 APFO'!C:E,3,0),"")</f>
        <v/>
      </c>
      <c r="M16" s="129" t="str">
        <f>_xlfn.IFNA(VLOOKUP($A16,'12 ATOC'!C:E,3,0),"")</f>
        <v/>
      </c>
      <c r="N16" s="129" t="str">
        <f>_xlfn.IFNA(VLOOKUP($A16,'13 ANTI'!C:E,3,0),"")</f>
        <v/>
      </c>
      <c r="O16" s="129" t="str">
        <f>_xlfn.IFNA(VLOOKUP($A16,'14 ATGC'!C:E,3,0),"")</f>
        <v/>
      </c>
      <c r="P16" s="129" t="str">
        <f>_xlfn.IFNA(VLOOKUP($A16,'15 PTCE'!C:E,3,0),"")</f>
        <v/>
      </c>
      <c r="Q16" s="179"/>
      <c r="R16" s="179"/>
      <c r="S16" s="179"/>
      <c r="T16" s="129" t="str">
        <f>_xlfn.IFNA(VLOOKUP($A16,'19 ATES'!C:E,3,0),"")</f>
        <v/>
      </c>
      <c r="U16" s="178">
        <f t="shared" si="1"/>
        <v>0</v>
      </c>
      <c r="V16" s="161" t="str">
        <f>_xlfn.IFNA(VLOOKUP($A16,'20 TENC'!C:E,3,0),"")</f>
        <v/>
      </c>
      <c r="W16" s="160"/>
    </row>
    <row r="17" spans="1:26" ht="20.149999999999999" customHeight="1" x14ac:dyDescent="0.35">
      <c r="A17" s="150" t="s">
        <v>245</v>
      </c>
      <c r="B17" s="129" t="str">
        <f>_xlfn.IFNA(VLOOKUP(A17,'1 PLAT'!C:E,3,0),"")</f>
        <v/>
      </c>
      <c r="C17" s="129" t="str">
        <f>_xlfn.IFNA(VLOOKUP($A17,'2 AGFL'!C:E,3,0),"")</f>
        <v/>
      </c>
      <c r="D17" s="129" t="str">
        <f>_xlfn.IFNA(VLOOKUP($A17,'3 AOFL'!C:E,3,0),"")</f>
        <v/>
      </c>
      <c r="E17" s="129" t="str">
        <f>_xlfn.IFNA(VLOOKUP($A17,'4 ASFL'!C:E,3,0),"")</f>
        <v/>
      </c>
      <c r="F17" s="129" t="str">
        <f>_xlfn.IFNA(VLOOKUP($A17,'5 AGFC'!C:E,3,0),"")</f>
        <v/>
      </c>
      <c r="G17" s="129" t="str">
        <f>_xlfn.IFNA(VLOOKUP($A17,'6 AOFC'!C:E,3,0),"")</f>
        <v/>
      </c>
      <c r="H17" s="129" t="str">
        <f>_xlfn.IFNA(VLOOKUP($A17,'7 ASFN'!C:E,3,0),"")</f>
        <v/>
      </c>
      <c r="I17" s="129" t="str">
        <f>_xlfn.IFNA(VLOOKUP($A17,'8 AGFN'!C:E,3,0),"")</f>
        <v/>
      </c>
      <c r="J17" s="129" t="str">
        <f>_xlfn.IFNA(VLOOKUP($A17,'9 ATPR'!C:E,3,0),"")</f>
        <v/>
      </c>
      <c r="K17" s="129" t="str">
        <f>_xlfn.IFNA(VLOOKUP($A17,'10 ATEA'!C:E,3,0),"")</f>
        <v/>
      </c>
      <c r="L17" s="129" t="str">
        <f>_xlfn.IFNA(VLOOKUP($A17,'11 APFO'!C:E,3,0),"")</f>
        <v/>
      </c>
      <c r="M17" s="129">
        <f>_xlfn.IFNA(VLOOKUP($A17,'12 ATOC'!C:E,3,0),"")</f>
        <v>1</v>
      </c>
      <c r="N17" s="129" t="str">
        <f>_xlfn.IFNA(VLOOKUP($A17,'13 ANTI'!C:E,3,0),"")</f>
        <v/>
      </c>
      <c r="O17" s="129" t="str">
        <f>_xlfn.IFNA(VLOOKUP($A17,'14 ATGC'!C:E,3,0),"")</f>
        <v/>
      </c>
      <c r="P17" s="129" t="str">
        <f>_xlfn.IFNA(VLOOKUP($A17,'15 PTCE'!C:E,3,0),"")</f>
        <v/>
      </c>
      <c r="Q17" s="179"/>
      <c r="R17" s="179"/>
      <c r="S17" s="179"/>
      <c r="T17" s="129" t="str">
        <f>_xlfn.IFNA(VLOOKUP($A17,'19 ATES'!C:E,3,0),"")</f>
        <v/>
      </c>
      <c r="U17" s="178">
        <f t="shared" si="1"/>
        <v>1</v>
      </c>
      <c r="V17" s="161" t="str">
        <f>_xlfn.IFNA(VLOOKUP($A17,'20 TENC'!C:E,3,0),"")</f>
        <v/>
      </c>
    </row>
    <row r="18" spans="1:26" ht="20.149999999999999" customHeight="1" x14ac:dyDescent="0.35">
      <c r="A18" s="150" t="s">
        <v>246</v>
      </c>
      <c r="B18" s="129" t="str">
        <f>_xlfn.IFNA(VLOOKUP(A18,'1 PLAT'!C:E,3,0),"")</f>
        <v/>
      </c>
      <c r="C18" s="129" t="str">
        <f>_xlfn.IFNA(VLOOKUP($A18,'2 AGFL'!C:E,3,0),"")</f>
        <v/>
      </c>
      <c r="D18" s="129" t="str">
        <f>_xlfn.IFNA(VLOOKUP($A18,'3 AOFL'!C:E,3,0),"")</f>
        <v/>
      </c>
      <c r="E18" s="129" t="str">
        <f>_xlfn.IFNA(VLOOKUP($A18,'4 ASFL'!C:E,3,0),"")</f>
        <v/>
      </c>
      <c r="F18" s="129" t="str">
        <f>_xlfn.IFNA(VLOOKUP($A18,'5 AGFC'!C:E,3,0),"")</f>
        <v/>
      </c>
      <c r="G18" s="129" t="str">
        <f>_xlfn.IFNA(VLOOKUP($A18,'6 AOFC'!C:E,3,0),"")</f>
        <v/>
      </c>
      <c r="H18" s="129" t="str">
        <f>_xlfn.IFNA(VLOOKUP($A18,'7 ASFN'!C:E,3,0),"")</f>
        <v/>
      </c>
      <c r="I18" s="129" t="str">
        <f>_xlfn.IFNA(VLOOKUP($A18,'8 AGFN'!C:E,3,0),"")</f>
        <v/>
      </c>
      <c r="J18" s="129">
        <f>_xlfn.IFNA(VLOOKUP($A18,'9 ATPR'!C:E,3,0),"")</f>
        <v>0.1</v>
      </c>
      <c r="K18" s="129">
        <f>_xlfn.IFNA(VLOOKUP($A18,'10 ATEA'!C:E,3,0),"")</f>
        <v>0.3</v>
      </c>
      <c r="L18" s="129">
        <f>_xlfn.IFNA(VLOOKUP($A18,'11 APFO'!C:E,3,0),"")</f>
        <v>0.6</v>
      </c>
      <c r="M18" s="129" t="str">
        <f>_xlfn.IFNA(VLOOKUP($A18,'12 ATOC'!C:E,3,0),"")</f>
        <v/>
      </c>
      <c r="N18" s="129" t="str">
        <f>_xlfn.IFNA(VLOOKUP($A18,'13 ANTI'!C:E,3,0),"")</f>
        <v/>
      </c>
      <c r="O18" s="129" t="str">
        <f>_xlfn.IFNA(VLOOKUP($A18,'14 ATGC'!C:E,3,0),"")</f>
        <v/>
      </c>
      <c r="P18" s="129" t="str">
        <f>_xlfn.IFNA(VLOOKUP($A18,'15 PTCE'!C:E,3,0),"")</f>
        <v/>
      </c>
      <c r="Q18" s="179"/>
      <c r="R18" s="179"/>
      <c r="S18" s="179"/>
      <c r="T18" s="129" t="str">
        <f>_xlfn.IFNA(VLOOKUP($A18,'19 ATES'!C:E,3,0),"")</f>
        <v/>
      </c>
      <c r="U18" s="178">
        <f t="shared" si="1"/>
        <v>1</v>
      </c>
      <c r="V18" s="161" t="str">
        <f>_xlfn.IFNA(VLOOKUP($A18,'20 TENC'!C:E,3,0),"")</f>
        <v/>
      </c>
    </row>
    <row r="19" spans="1:26" ht="20.149999999999999" customHeight="1" x14ac:dyDescent="0.35">
      <c r="A19" s="150" t="s">
        <v>175</v>
      </c>
      <c r="B19" s="129" t="str">
        <f>_xlfn.IFNA(VLOOKUP(A19,'1 PLAT'!C:E,3,0),"")</f>
        <v/>
      </c>
      <c r="C19" s="129" t="str">
        <f>_xlfn.IFNA(VLOOKUP($A19,'2 AGFL'!C:E,3,0),"")</f>
        <v/>
      </c>
      <c r="D19" s="129">
        <f>_xlfn.IFNA(VLOOKUP($A19,'3 AOFL'!C:E,3,0),"")</f>
        <v>1</v>
      </c>
      <c r="E19" s="129" t="str">
        <f>_xlfn.IFNA(VLOOKUP($A19,'4 ASFL'!C:E,3,0),"")</f>
        <v/>
      </c>
      <c r="F19" s="129" t="str">
        <f>_xlfn.IFNA(VLOOKUP($A19,'5 AGFC'!C:E,3,0),"")</f>
        <v/>
      </c>
      <c r="G19" s="129">
        <f>_xlfn.IFNA(VLOOKUP($A19,'6 AOFC'!C:E,3,0),"")</f>
        <v>1</v>
      </c>
      <c r="H19" s="129" t="str">
        <f>_xlfn.IFNA(VLOOKUP($A19,'7 ASFN'!C:E,3,0),"")</f>
        <v/>
      </c>
      <c r="I19" s="129" t="str">
        <f>_xlfn.IFNA(VLOOKUP($A19,'8 AGFN'!C:E,3,0),"")</f>
        <v/>
      </c>
      <c r="J19" s="129" t="str">
        <f>_xlfn.IFNA(VLOOKUP($A19,'9 ATPR'!C:E,3,0),"")</f>
        <v/>
      </c>
      <c r="K19" s="129" t="str">
        <f>_xlfn.IFNA(VLOOKUP($A19,'10 ATEA'!C:E,3,0),"")</f>
        <v/>
      </c>
      <c r="L19" s="129" t="str">
        <f>_xlfn.IFNA(VLOOKUP($A19,'11 APFO'!C:E,3,0),"")</f>
        <v/>
      </c>
      <c r="M19" s="129" t="str">
        <f>_xlfn.IFNA(VLOOKUP($A19,'12 ATOC'!C:E,3,0),"")</f>
        <v/>
      </c>
      <c r="N19" s="129" t="str">
        <f>_xlfn.IFNA(VLOOKUP($A19,'13 ANTI'!C:E,3,0),"")</f>
        <v/>
      </c>
      <c r="O19" s="129" t="str">
        <f>_xlfn.IFNA(VLOOKUP($A19,'14 ATGC'!C:E,3,0),"")</f>
        <v/>
      </c>
      <c r="P19" s="129" t="str">
        <f>_xlfn.IFNA(VLOOKUP($A19,'15 PTCE'!C:E,3,0),"")</f>
        <v/>
      </c>
      <c r="Q19" s="179"/>
      <c r="R19" s="179"/>
      <c r="S19" s="179"/>
      <c r="T19" s="129" t="str">
        <f>_xlfn.IFNA(VLOOKUP($A19,'19 ATES'!C:E,3,0),"")</f>
        <v/>
      </c>
      <c r="U19" s="178">
        <f t="shared" si="1"/>
        <v>2</v>
      </c>
      <c r="V19" s="161" t="str">
        <f>_xlfn.IFNA(VLOOKUP($A19,'20 TENC'!C:E,3,0),"")</f>
        <v/>
      </c>
    </row>
    <row r="20" spans="1:26" ht="20.149999999999999" customHeight="1" x14ac:dyDescent="0.35">
      <c r="A20" s="150" t="s">
        <v>201</v>
      </c>
      <c r="B20" s="129" t="str">
        <f>_xlfn.IFNA(VLOOKUP(A20,'1 PLAT'!C:E,3,0),"")</f>
        <v/>
      </c>
      <c r="C20" s="129">
        <f>_xlfn.IFNA(VLOOKUP($A20,'2 AGFL'!C:E,3,0),"")</f>
        <v>0.5</v>
      </c>
      <c r="D20" s="129">
        <f>_xlfn.IFNA(VLOOKUP($A20,'3 AOFL'!C:E,3,0),"")</f>
        <v>3</v>
      </c>
      <c r="E20" s="129" t="str">
        <f>_xlfn.IFNA(VLOOKUP($A20,'4 ASFL'!C:E,3,0),"")</f>
        <v/>
      </c>
      <c r="F20" s="129">
        <f>_xlfn.IFNA(VLOOKUP($A20,'5 AGFC'!C:E,3,0),"")</f>
        <v>0.5</v>
      </c>
      <c r="G20" s="129">
        <f>_xlfn.IFNA(VLOOKUP($A20,'6 AOFC'!C:E,3,0),"")</f>
        <v>2</v>
      </c>
      <c r="H20" s="129" t="str">
        <f>_xlfn.IFNA(VLOOKUP($A20,'7 ASFN'!C:E,3,0),"")</f>
        <v/>
      </c>
      <c r="I20" s="129" t="str">
        <f>_xlfn.IFNA(VLOOKUP($A20,'8 AGFN'!C:E,3,0),"")</f>
        <v/>
      </c>
      <c r="J20" s="129" t="str">
        <f>_xlfn.IFNA(VLOOKUP($A20,'9 ATPR'!C:E,3,0),"")</f>
        <v/>
      </c>
      <c r="K20" s="129" t="str">
        <f>_xlfn.IFNA(VLOOKUP($A20,'10 ATEA'!C:E,3,0),"")</f>
        <v/>
      </c>
      <c r="L20" s="129" t="str">
        <f>_xlfn.IFNA(VLOOKUP($A20,'11 APFO'!C:E,3,0),"")</f>
        <v/>
      </c>
      <c r="M20" s="129" t="str">
        <f>_xlfn.IFNA(VLOOKUP($A20,'12 ATOC'!C:E,3,0),"")</f>
        <v/>
      </c>
      <c r="N20" s="129" t="str">
        <f>_xlfn.IFNA(VLOOKUP($A20,'13 ANTI'!C:E,3,0),"")</f>
        <v/>
      </c>
      <c r="O20" s="129">
        <f>_xlfn.IFNA(VLOOKUP($A20,'14 ATGC'!C:E,3,0),"")</f>
        <v>1</v>
      </c>
      <c r="P20" s="129" t="str">
        <f>_xlfn.IFNA(VLOOKUP($A20,'15 PTCE'!C:E,3,0),"")</f>
        <v/>
      </c>
      <c r="Q20" s="179"/>
      <c r="R20" s="179"/>
      <c r="S20" s="179"/>
      <c r="T20" s="129" t="str">
        <f>_xlfn.IFNA(VLOOKUP($A20,'19 ATES'!C:E,3,0),"")</f>
        <v/>
      </c>
      <c r="U20" s="178">
        <f t="shared" si="1"/>
        <v>7</v>
      </c>
      <c r="V20" s="161" t="str">
        <f>_xlfn.IFNA(VLOOKUP($A20,'20 TENC'!C:E,3,0),"")</f>
        <v/>
      </c>
    </row>
    <row r="21" spans="1:26" ht="20.149999999999999" customHeight="1" x14ac:dyDescent="0.35">
      <c r="A21" s="150" t="s">
        <v>199</v>
      </c>
      <c r="B21" s="129" t="str">
        <f>_xlfn.IFNA(VLOOKUP(A21,'1 PLAT'!C:E,3,0),"")</f>
        <v/>
      </c>
      <c r="C21" s="129">
        <f>_xlfn.IFNA(VLOOKUP($A21,'2 AGFL'!C:E,3,0),"")</f>
        <v>1</v>
      </c>
      <c r="D21" s="129">
        <f>_xlfn.IFNA(VLOOKUP($A21,'3 AOFL'!C:E,3,0),"")</f>
        <v>1</v>
      </c>
      <c r="E21" s="129" t="str">
        <f>_xlfn.IFNA(VLOOKUP($A21,'4 ASFL'!C:E,3,0),"")</f>
        <v/>
      </c>
      <c r="F21" s="129" t="str">
        <f>_xlfn.IFNA(VLOOKUP($A21,'5 AGFC'!C:E,3,0),"")</f>
        <v/>
      </c>
      <c r="G21" s="129">
        <f>_xlfn.IFNA(VLOOKUP($A21,'6 AOFC'!C:E,3,0),"")</f>
        <v>1</v>
      </c>
      <c r="H21" s="129" t="str">
        <f>_xlfn.IFNA(VLOOKUP($A21,'7 ASFN'!C:E,3,0),"")</f>
        <v/>
      </c>
      <c r="I21" s="129" t="str">
        <f>_xlfn.IFNA(VLOOKUP($A21,'8 AGFN'!C:E,3,0),"")</f>
        <v/>
      </c>
      <c r="J21" s="129" t="str">
        <f>_xlfn.IFNA(VLOOKUP($A21,'9 ATPR'!C:E,3,0),"")</f>
        <v/>
      </c>
      <c r="K21" s="129" t="str">
        <f>_xlfn.IFNA(VLOOKUP($A21,'10 ATEA'!C:E,3,0),"")</f>
        <v/>
      </c>
      <c r="L21" s="129" t="str">
        <f>_xlfn.IFNA(VLOOKUP($A21,'11 APFO'!C:E,3,0),"")</f>
        <v/>
      </c>
      <c r="M21" s="129" t="str">
        <f>_xlfn.IFNA(VLOOKUP($A21,'12 ATOC'!C:E,3,0),"")</f>
        <v/>
      </c>
      <c r="N21" s="129" t="str">
        <f>_xlfn.IFNA(VLOOKUP($A21,'13 ANTI'!C:E,3,0),"")</f>
        <v/>
      </c>
      <c r="O21" s="129" t="str">
        <f>_xlfn.IFNA(VLOOKUP($A21,'14 ATGC'!C:E,3,0),"")</f>
        <v/>
      </c>
      <c r="P21" s="129" t="str">
        <f>_xlfn.IFNA(VLOOKUP($A21,'15 PTCE'!C:E,3,0),"")</f>
        <v/>
      </c>
      <c r="Q21" s="179"/>
      <c r="R21" s="179"/>
      <c r="S21" s="179"/>
      <c r="T21" s="129" t="str">
        <f>_xlfn.IFNA(VLOOKUP($A21,'19 ATES'!C:E,3,0),"")</f>
        <v/>
      </c>
      <c r="U21" s="178">
        <f t="shared" si="1"/>
        <v>3</v>
      </c>
      <c r="V21" s="161" t="str">
        <f>_xlfn.IFNA(VLOOKUP($A21,'20 TENC'!C:E,3,0),"")</f>
        <v/>
      </c>
    </row>
    <row r="22" spans="1:26" ht="10.5" customHeight="1" x14ac:dyDescent="0.35"/>
    <row r="28" spans="1:26" x14ac:dyDescent="0.35">
      <c r="A28" s="166"/>
      <c r="C28" s="160"/>
      <c r="V28" s="8"/>
      <c r="W28" s="167"/>
      <c r="X28" s="8"/>
      <c r="Y28" s="168"/>
      <c r="Z28" s="168"/>
    </row>
    <row r="29" spans="1:26" x14ac:dyDescent="0.35">
      <c r="A29" s="166"/>
      <c r="C29" s="160"/>
      <c r="V29" s="8"/>
      <c r="W29" s="167"/>
      <c r="X29" s="8"/>
      <c r="Y29" s="168"/>
      <c r="Z29" s="168"/>
    </row>
    <row r="30" spans="1:26" x14ac:dyDescent="0.35">
      <c r="A30" s="166"/>
      <c r="C30" s="160"/>
      <c r="W30" s="167"/>
      <c r="X30" s="8"/>
      <c r="Y30" s="168"/>
    </row>
    <row r="31" spans="1:26" x14ac:dyDescent="0.35">
      <c r="A31" s="166"/>
      <c r="C31" s="160"/>
    </row>
    <row r="32" spans="1:26" x14ac:dyDescent="0.35">
      <c r="A32" s="166"/>
      <c r="C32" s="160"/>
    </row>
    <row r="33" spans="1:3" x14ac:dyDescent="0.35">
      <c r="A33" s="166"/>
      <c r="C33" s="160"/>
    </row>
    <row r="34" spans="1:3" x14ac:dyDescent="0.35">
      <c r="A34" s="166"/>
      <c r="C34" s="160"/>
    </row>
    <row r="35" spans="1:3" x14ac:dyDescent="0.35">
      <c r="A35" s="166"/>
      <c r="C35" s="160"/>
    </row>
    <row r="36" spans="1:3" x14ac:dyDescent="0.35">
      <c r="A36" s="166"/>
      <c r="C36" s="160"/>
    </row>
    <row r="37" spans="1:3" x14ac:dyDescent="0.35">
      <c r="A37" s="166"/>
      <c r="C37" s="160"/>
    </row>
    <row r="38" spans="1:3" x14ac:dyDescent="0.35">
      <c r="A38" s="166"/>
      <c r="C38" s="160"/>
    </row>
    <row r="39" spans="1:3" x14ac:dyDescent="0.35">
      <c r="A39" s="166"/>
      <c r="C39" s="160"/>
    </row>
    <row r="40" spans="1:3" x14ac:dyDescent="0.35">
      <c r="A40" s="166"/>
      <c r="C40" s="160"/>
    </row>
    <row r="41" spans="1:3" x14ac:dyDescent="0.35">
      <c r="A41" s="166"/>
      <c r="C41" s="160"/>
    </row>
    <row r="42" spans="1:3" x14ac:dyDescent="0.35">
      <c r="C42" s="160"/>
    </row>
  </sheetData>
  <mergeCells count="1">
    <mergeCell ref="C1:V1"/>
  </mergeCells>
  <phoneticPr fontId="3" type="noConversion"/>
  <pageMargins left="0.511811024" right="0.511811024" top="0.78740157499999996" bottom="0.78740157499999996" header="0.31496062000000002" footer="0.31496062000000002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5A055-8F59-446E-A129-C5F4475088BC}">
  <dimension ref="C2:V15"/>
  <sheetViews>
    <sheetView showGridLines="0" workbookViewId="0">
      <selection activeCell="D23" sqref="D23"/>
    </sheetView>
  </sheetViews>
  <sheetFormatPr defaultRowHeight="14.5" x14ac:dyDescent="0.35"/>
  <cols>
    <col min="4" max="4" width="53.26953125" customWidth="1"/>
    <col min="9" max="9" width="26.54296875" customWidth="1"/>
  </cols>
  <sheetData>
    <row r="2" spans="3:22" x14ac:dyDescent="0.35">
      <c r="M2" s="188" t="s">
        <v>247</v>
      </c>
      <c r="N2" s="188"/>
      <c r="O2" s="188"/>
      <c r="P2" s="188"/>
      <c r="Q2" s="188"/>
      <c r="R2" s="188"/>
      <c r="S2" s="188" t="s">
        <v>248</v>
      </c>
      <c r="T2" s="188"/>
      <c r="U2" s="188"/>
      <c r="V2" s="188"/>
    </row>
    <row r="3" spans="3:22" x14ac:dyDescent="0.35">
      <c r="C3" s="209" t="s">
        <v>249</v>
      </c>
      <c r="D3" s="209"/>
      <c r="E3" s="209"/>
      <c r="F3" s="209"/>
      <c r="G3" s="209"/>
      <c r="H3" s="209"/>
      <c r="I3" s="209"/>
      <c r="J3" s="209"/>
      <c r="M3" s="188" t="s">
        <v>250</v>
      </c>
      <c r="N3" s="188"/>
      <c r="O3" s="188"/>
      <c r="P3" s="188"/>
      <c r="Q3" s="188"/>
      <c r="R3" s="188"/>
      <c r="S3" s="188" t="s">
        <v>251</v>
      </c>
      <c r="T3" s="188"/>
      <c r="U3" s="188"/>
      <c r="V3" s="188"/>
    </row>
    <row r="5" spans="3:22" x14ac:dyDescent="0.35">
      <c r="C5" s="5" t="s">
        <v>252</v>
      </c>
      <c r="D5" s="5" t="s">
        <v>253</v>
      </c>
      <c r="E5" s="128">
        <v>224.2</v>
      </c>
      <c r="F5" s="5"/>
      <c r="G5" s="5"/>
      <c r="H5" s="5" t="s">
        <v>254</v>
      </c>
      <c r="I5" s="5" t="s">
        <v>255</v>
      </c>
      <c r="J5" s="128"/>
      <c r="K5" s="128">
        <v>513</v>
      </c>
    </row>
    <row r="6" spans="3:22" ht="29" x14ac:dyDescent="0.35">
      <c r="C6" s="5" t="s">
        <v>256</v>
      </c>
      <c r="D6" s="103" t="s">
        <v>257</v>
      </c>
      <c r="E6" s="128">
        <v>212.4</v>
      </c>
      <c r="F6" s="5"/>
      <c r="G6" s="5"/>
      <c r="H6" s="5" t="s">
        <v>258</v>
      </c>
      <c r="I6" s="5" t="s">
        <v>259</v>
      </c>
      <c r="J6" s="5"/>
      <c r="K6" s="128">
        <v>767</v>
      </c>
    </row>
    <row r="7" spans="3:22" x14ac:dyDescent="0.35">
      <c r="C7" s="5" t="s">
        <v>260</v>
      </c>
      <c r="D7" s="5" t="s">
        <v>261</v>
      </c>
      <c r="E7" s="128">
        <v>200.6</v>
      </c>
      <c r="F7" s="5"/>
      <c r="G7" s="5"/>
      <c r="H7" s="5"/>
      <c r="I7" s="5"/>
      <c r="J7" s="5"/>
      <c r="K7" s="5"/>
    </row>
    <row r="8" spans="3:22" x14ac:dyDescent="0.35">
      <c r="C8" s="5" t="s">
        <v>262</v>
      </c>
      <c r="D8" s="103" t="s">
        <v>263</v>
      </c>
      <c r="E8" s="128">
        <v>177</v>
      </c>
      <c r="F8" s="5"/>
      <c r="G8" s="5"/>
      <c r="H8" s="5"/>
      <c r="I8" s="5"/>
      <c r="J8" s="5"/>
      <c r="K8" s="5"/>
    </row>
    <row r="9" spans="3:22" x14ac:dyDescent="0.35">
      <c r="C9" s="5"/>
      <c r="D9" s="5"/>
      <c r="E9" s="5"/>
      <c r="F9" s="5"/>
      <c r="G9" s="5"/>
      <c r="H9" s="5"/>
      <c r="I9" s="5"/>
      <c r="J9" s="5"/>
      <c r="K9" s="5"/>
    </row>
    <row r="15" spans="3:22" x14ac:dyDescent="0.35">
      <c r="M15" s="188" t="s">
        <v>264</v>
      </c>
    </row>
  </sheetData>
  <mergeCells count="1">
    <mergeCell ref="C3:J3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E1214-D85C-4387-B840-5AA2E8C0FEA4}">
  <dimension ref="B2:K28"/>
  <sheetViews>
    <sheetView showGridLines="0" topLeftCell="E1" workbookViewId="0">
      <selection activeCell="C16" sqref="C16"/>
    </sheetView>
  </sheetViews>
  <sheetFormatPr defaultRowHeight="14.5" x14ac:dyDescent="0.35"/>
  <cols>
    <col min="3" max="3" width="36.453125" customWidth="1"/>
    <col min="4" max="4" width="8.54296875" customWidth="1"/>
    <col min="6" max="7" width="22.54296875" customWidth="1"/>
    <col min="8" max="9" width="5.54296875" customWidth="1"/>
    <col min="10" max="11" width="22.54296875" customWidth="1"/>
  </cols>
  <sheetData>
    <row r="2" spans="2:11" x14ac:dyDescent="0.35">
      <c r="F2" s="210" t="s">
        <v>33</v>
      </c>
      <c r="G2" s="210"/>
      <c r="J2" s="210" t="s">
        <v>33</v>
      </c>
      <c r="K2" s="210"/>
    </row>
    <row r="3" spans="2:11" x14ac:dyDescent="0.35">
      <c r="B3" t="s">
        <v>265</v>
      </c>
      <c r="C3" t="s">
        <v>266</v>
      </c>
      <c r="D3" s="188">
        <v>37.74</v>
      </c>
      <c r="F3" s="116" t="s">
        <v>267</v>
      </c>
      <c r="G3" s="113"/>
      <c r="J3" s="116" t="s">
        <v>268</v>
      </c>
      <c r="K3" s="113"/>
    </row>
    <row r="4" spans="2:11" x14ac:dyDescent="0.35">
      <c r="D4" s="188"/>
    </row>
    <row r="5" spans="2:11" x14ac:dyDescent="0.35">
      <c r="B5" t="s">
        <v>269</v>
      </c>
      <c r="C5" t="s">
        <v>270</v>
      </c>
      <c r="D5" s="188">
        <v>24.68</v>
      </c>
      <c r="F5" s="24" t="s">
        <v>271</v>
      </c>
      <c r="G5" s="117"/>
      <c r="J5" s="114" t="s">
        <v>271</v>
      </c>
    </row>
    <row r="6" spans="2:11" x14ac:dyDescent="0.35">
      <c r="D6" s="188"/>
      <c r="F6" t="s">
        <v>272</v>
      </c>
      <c r="G6" s="115">
        <f>ROUNDUP(SUM('3 AOFL'!E8,'3 AOFL'!E9,'3 AOFL'!E11,'3 AOFL'!E12),0)</f>
        <v>8</v>
      </c>
      <c r="J6" t="s">
        <v>272</v>
      </c>
      <c r="K6" s="115">
        <f>ROUNDUP(SUM('6 AOFC'!E8,'6 AOFC'!E10,'6 AOFC'!E11),0)</f>
        <v>4</v>
      </c>
    </row>
    <row r="7" spans="2:11" x14ac:dyDescent="0.35">
      <c r="B7" t="s">
        <v>273</v>
      </c>
      <c r="C7" t="s">
        <v>274</v>
      </c>
      <c r="D7" s="188">
        <v>514.15</v>
      </c>
      <c r="F7" t="s">
        <v>275</v>
      </c>
      <c r="G7" s="109">
        <f>(57.95/2)+(4.5*G6)</f>
        <v>64.974999999999994</v>
      </c>
      <c r="J7" t="s">
        <v>275</v>
      </c>
      <c r="K7" s="109">
        <f>(57.95/2)+(4.5*K6)</f>
        <v>46.975000000000001</v>
      </c>
    </row>
    <row r="8" spans="2:11" x14ac:dyDescent="0.35">
      <c r="D8" s="188"/>
      <c r="F8" t="s">
        <v>276</v>
      </c>
      <c r="G8" s="109">
        <v>1</v>
      </c>
      <c r="J8" t="s">
        <v>276</v>
      </c>
      <c r="K8" s="109">
        <v>1</v>
      </c>
    </row>
    <row r="9" spans="2:11" x14ac:dyDescent="0.35">
      <c r="B9" t="s">
        <v>277</v>
      </c>
      <c r="C9" t="s">
        <v>278</v>
      </c>
      <c r="D9" s="188">
        <v>32.5</v>
      </c>
      <c r="F9" s="118" t="s">
        <v>279</v>
      </c>
      <c r="G9" s="119">
        <f>G8*G7*$D$3</f>
        <v>2452.1565000000001</v>
      </c>
      <c r="J9" s="118" t="s">
        <v>279</v>
      </c>
      <c r="K9" s="119">
        <f>K8*K7*$D$3</f>
        <v>1772.8365000000001</v>
      </c>
    </row>
    <row r="10" spans="2:11" x14ac:dyDescent="0.35">
      <c r="D10" s="188"/>
      <c r="F10" s="118" t="s">
        <v>280</v>
      </c>
      <c r="G10" s="120">
        <f>$D$7*G$6*G$8</f>
        <v>4113.2</v>
      </c>
      <c r="J10" s="118" t="s">
        <v>280</v>
      </c>
      <c r="K10" s="120">
        <f>$D$7*K$6*K$8</f>
        <v>2056.6</v>
      </c>
    </row>
    <row r="11" spans="2:11" x14ac:dyDescent="0.35">
      <c r="B11" t="s">
        <v>281</v>
      </c>
      <c r="C11" t="s">
        <v>282</v>
      </c>
      <c r="D11" s="188">
        <v>116.11</v>
      </c>
      <c r="F11" s="118" t="s">
        <v>283</v>
      </c>
      <c r="G11" s="120">
        <f>$D$11*G$6*G$8</f>
        <v>928.88</v>
      </c>
      <c r="J11" s="118" t="s">
        <v>283</v>
      </c>
      <c r="K11" s="120">
        <f>$D$11*K$6*K$8</f>
        <v>464.44</v>
      </c>
    </row>
    <row r="12" spans="2:11" x14ac:dyDescent="0.35">
      <c r="D12" s="188"/>
      <c r="G12" s="109"/>
      <c r="K12" s="109"/>
    </row>
    <row r="13" spans="2:11" x14ac:dyDescent="0.35">
      <c r="B13" t="s">
        <v>284</v>
      </c>
      <c r="C13" t="s">
        <v>285</v>
      </c>
      <c r="D13" s="188">
        <v>195.37</v>
      </c>
      <c r="F13" s="121" t="s">
        <v>286</v>
      </c>
      <c r="G13" s="122"/>
      <c r="J13" s="121" t="s">
        <v>286</v>
      </c>
      <c r="K13" s="122"/>
    </row>
    <row r="14" spans="2:11" x14ac:dyDescent="0.35">
      <c r="F14" t="s">
        <v>275</v>
      </c>
      <c r="G14" s="109">
        <f>12.41*G6</f>
        <v>99.28</v>
      </c>
      <c r="J14" t="s">
        <v>275</v>
      </c>
      <c r="K14" s="109">
        <f>12.41*K6</f>
        <v>49.64</v>
      </c>
    </row>
    <row r="15" spans="2:11" x14ac:dyDescent="0.35">
      <c r="F15" s="118" t="s">
        <v>279</v>
      </c>
      <c r="G15" s="123">
        <f>G14*G8*$D$5</f>
        <v>2450.2303999999999</v>
      </c>
      <c r="J15" s="118" t="s">
        <v>279</v>
      </c>
      <c r="K15" s="123">
        <f>K14*K8*$D$5</f>
        <v>1225.1152</v>
      </c>
    </row>
    <row r="16" spans="2:11" x14ac:dyDescent="0.35">
      <c r="F16" s="118" t="s">
        <v>280</v>
      </c>
      <c r="G16" s="120">
        <f>$D$9*G$6*G$8</f>
        <v>260</v>
      </c>
      <c r="J16" s="118" t="s">
        <v>280</v>
      </c>
      <c r="K16" s="120">
        <f>$D$9*K$6*K$8</f>
        <v>130</v>
      </c>
    </row>
    <row r="17" spans="3:11" x14ac:dyDescent="0.35">
      <c r="F17" s="118" t="s">
        <v>283</v>
      </c>
      <c r="G17" s="120">
        <f>$D$13*G$6*G$8</f>
        <v>1562.96</v>
      </c>
      <c r="J17" s="118" t="s">
        <v>283</v>
      </c>
      <c r="K17" s="120">
        <f>$D$13*K$6*K$8</f>
        <v>781.48</v>
      </c>
    </row>
    <row r="18" spans="3:11" x14ac:dyDescent="0.35">
      <c r="K18" s="109"/>
    </row>
    <row r="27" spans="3:11" x14ac:dyDescent="0.35">
      <c r="C27">
        <v>1620.4</v>
      </c>
    </row>
    <row r="28" spans="3:11" x14ac:dyDescent="0.35">
      <c r="C28">
        <v>1231.68</v>
      </c>
    </row>
  </sheetData>
  <mergeCells count="2">
    <mergeCell ref="F2:G2"/>
    <mergeCell ref="J2:K2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A916E-C3CA-4BB3-99DA-6BE3FF104887}">
  <sheetPr codeName="Planilha4">
    <tabColor theme="4"/>
    <pageSetUpPr fitToPage="1"/>
  </sheetPr>
  <dimension ref="A1:M20"/>
  <sheetViews>
    <sheetView showGridLines="0" view="pageBreakPreview" zoomScale="136" zoomScaleNormal="100" zoomScaleSheetLayoutView="136" workbookViewId="0">
      <selection activeCell="H18" sqref="H18"/>
    </sheetView>
  </sheetViews>
  <sheetFormatPr defaultColWidth="9.26953125" defaultRowHeight="14.5" x14ac:dyDescent="0.35"/>
  <cols>
    <col min="1" max="2" width="11.54296875" customWidth="1"/>
    <col min="3" max="3" width="47.453125" customWidth="1"/>
    <col min="4" max="4" width="19.453125" customWidth="1"/>
    <col min="7" max="7" width="17.453125" bestFit="1" customWidth="1"/>
    <col min="8" max="8" width="17.1796875" bestFit="1" customWidth="1"/>
    <col min="9" max="9" width="25.7265625" customWidth="1"/>
    <col min="10" max="10" width="9.26953125" customWidth="1"/>
    <col min="11" max="11" width="12.453125" customWidth="1"/>
    <col min="12" max="12" width="9.26953125" customWidth="1"/>
    <col min="13" max="13" width="12.453125" customWidth="1"/>
  </cols>
  <sheetData>
    <row r="1" spans="1:13" ht="23.15" customHeight="1" x14ac:dyDescent="0.35">
      <c r="A1" s="212" t="s">
        <v>287</v>
      </c>
      <c r="B1" s="212"/>
      <c r="C1" s="212"/>
      <c r="D1" s="212"/>
      <c r="E1" s="212"/>
      <c r="F1" s="212"/>
      <c r="G1" s="212"/>
      <c r="H1" s="212"/>
      <c r="K1">
        <v>1</v>
      </c>
    </row>
    <row r="2" spans="1:13" ht="23.15" customHeight="1" x14ac:dyDescent="0.35">
      <c r="A2" s="212" t="s">
        <v>288</v>
      </c>
      <c r="B2" s="212"/>
      <c r="C2" s="212"/>
      <c r="D2" s="212"/>
      <c r="E2" s="212"/>
      <c r="F2" s="212"/>
      <c r="G2" s="212"/>
      <c r="H2" s="212"/>
    </row>
    <row r="3" spans="1:13" ht="23.15" customHeight="1" x14ac:dyDescent="0.35">
      <c r="A3" s="32" t="s">
        <v>289</v>
      </c>
      <c r="B3" s="215" t="s">
        <v>290</v>
      </c>
      <c r="C3" s="215"/>
      <c r="D3" s="215"/>
      <c r="E3" s="215"/>
      <c r="F3" s="215"/>
      <c r="G3" s="215"/>
      <c r="H3" s="215"/>
    </row>
    <row r="4" spans="1:13" ht="23.15" customHeight="1" x14ac:dyDescent="0.35">
      <c r="A4" s="216" t="s">
        <v>291</v>
      </c>
      <c r="B4" s="217" t="s">
        <v>292</v>
      </c>
      <c r="C4" s="217" t="s">
        <v>293</v>
      </c>
      <c r="D4" s="217" t="s">
        <v>294</v>
      </c>
      <c r="E4" s="217" t="s">
        <v>295</v>
      </c>
      <c r="F4" s="217"/>
      <c r="G4" s="217" t="s">
        <v>296</v>
      </c>
      <c r="H4" s="218"/>
    </row>
    <row r="5" spans="1:13" ht="23.15" customHeight="1" x14ac:dyDescent="0.35">
      <c r="A5" s="216"/>
      <c r="B5" s="217"/>
      <c r="C5" s="217"/>
      <c r="D5" s="217"/>
      <c r="E5" s="182" t="s">
        <v>297</v>
      </c>
      <c r="F5" s="182" t="s">
        <v>298</v>
      </c>
      <c r="G5" s="182" t="s">
        <v>299</v>
      </c>
      <c r="H5" s="183" t="s">
        <v>298</v>
      </c>
    </row>
    <row r="6" spans="1:13" ht="23.15" customHeight="1" x14ac:dyDescent="0.35">
      <c r="A6" s="53">
        <v>1</v>
      </c>
      <c r="B6" s="54"/>
      <c r="C6" s="219" t="s">
        <v>300</v>
      </c>
      <c r="D6" s="220"/>
      <c r="E6" s="220"/>
      <c r="F6" s="220"/>
      <c r="G6" s="220"/>
      <c r="H6" s="220"/>
    </row>
    <row r="7" spans="1:13" s="31" customFormat="1" ht="23.15" customHeight="1" x14ac:dyDescent="0.35">
      <c r="A7" s="33" t="s">
        <v>301</v>
      </c>
      <c r="B7" s="34"/>
      <c r="C7" s="221" t="s">
        <v>302</v>
      </c>
      <c r="D7" s="222"/>
      <c r="E7" s="222"/>
      <c r="F7" s="222"/>
      <c r="G7" s="222"/>
      <c r="H7" s="222"/>
    </row>
    <row r="8" spans="1:13" ht="23.15" customHeight="1" x14ac:dyDescent="0.35">
      <c r="A8" s="35"/>
      <c r="B8" s="36" t="s">
        <v>124</v>
      </c>
      <c r="C8" s="37" t="s">
        <v>236</v>
      </c>
      <c r="D8" s="36" t="s">
        <v>303</v>
      </c>
      <c r="E8" s="38">
        <v>1</v>
      </c>
      <c r="F8" s="38">
        <f>TRUNC(E8*$K$1,2)</f>
        <v>1</v>
      </c>
      <c r="G8" s="39">
        <f>VLOOKUP(B8,'Tabela DNIT'!B:D,3,0)</f>
        <v>30214.05</v>
      </c>
      <c r="H8" s="40">
        <f t="shared" ref="H8:H12" si="0">TRUNC(F8*G8,2)</f>
        <v>30214.05</v>
      </c>
      <c r="I8" s="39" t="str">
        <f>IFERROR(VLOOKUP(B8,'Tabela DNIT'!B:D,2,0),0)</f>
        <v>Engenheiro coordenador</v>
      </c>
      <c r="J8" t="str">
        <f>IF(I8=C8,"correto","erro")</f>
        <v>erro</v>
      </c>
      <c r="K8" s="39">
        <f>VLOOKUP(I8,'Tabela DNIT'!C:D,2,0)</f>
        <v>30214.05</v>
      </c>
      <c r="L8" t="str">
        <f>IF(K8=G8,"correto","erro")</f>
        <v>correto</v>
      </c>
      <c r="M8" s="39"/>
    </row>
    <row r="9" spans="1:13" ht="23.15" customHeight="1" x14ac:dyDescent="0.35">
      <c r="A9" s="63"/>
      <c r="B9" s="61" t="s">
        <v>136</v>
      </c>
      <c r="C9" s="62" t="s">
        <v>304</v>
      </c>
      <c r="D9" s="61" t="s">
        <v>303</v>
      </c>
      <c r="E9" s="64">
        <v>1</v>
      </c>
      <c r="F9" s="64">
        <f>TRUNC(E9*$K$1,2)</f>
        <v>1</v>
      </c>
      <c r="G9" s="65">
        <f>VLOOKUP(B9,'Tabela DNIT'!B:D,3,0)</f>
        <v>25558.38</v>
      </c>
      <c r="H9" s="40">
        <f t="shared" si="0"/>
        <v>25558.38</v>
      </c>
      <c r="I9" s="39" t="str">
        <f>IFERROR(VLOOKUP(B9,'Tabela DNIT'!B:D,2,0),0)</f>
        <v>Engenheiro de projetos sênior</v>
      </c>
      <c r="J9" t="str">
        <f t="shared" ref="J9:J12" si="1">IF(I9=C9,"correto","erro")</f>
        <v>correto</v>
      </c>
      <c r="K9" s="39">
        <f>VLOOKUP(I9,'Tabela DNIT'!C:D,2,0)</f>
        <v>25558.38</v>
      </c>
      <c r="L9" t="str">
        <f t="shared" ref="L9:L12" si="2">IF(K9=G9,"correto","erro")</f>
        <v>correto</v>
      </c>
    </row>
    <row r="10" spans="1:13" ht="23.15" customHeight="1" x14ac:dyDescent="0.35">
      <c r="A10" s="63"/>
      <c r="B10" s="36" t="s">
        <v>134</v>
      </c>
      <c r="C10" s="37" t="s">
        <v>243</v>
      </c>
      <c r="D10" s="36" t="s">
        <v>303</v>
      </c>
      <c r="E10" s="38">
        <v>2</v>
      </c>
      <c r="F10" s="38">
        <f>TRUNC(E10*$K$1,2)</f>
        <v>2</v>
      </c>
      <c r="G10" s="39">
        <f>VLOOKUP(B10,'Tabela DNIT'!B:D,3,0)</f>
        <v>19539.919999999998</v>
      </c>
      <c r="H10" s="40">
        <f>TRUNC(F10*G10,2)</f>
        <v>39079.839999999997</v>
      </c>
      <c r="I10" s="39" t="str">
        <f>IFERROR(VLOOKUP(B10,'Tabela DNIT'!B:D,2,0),0)</f>
        <v>Engenheiro de projetos pleno</v>
      </c>
      <c r="J10" t="str">
        <f t="shared" si="1"/>
        <v>correto</v>
      </c>
      <c r="K10" s="39">
        <f>VLOOKUP(I10,'Tabela DNIT'!C:D,2,0)</f>
        <v>19539.919999999998</v>
      </c>
      <c r="L10" t="str">
        <f t="shared" si="2"/>
        <v>correto</v>
      </c>
    </row>
    <row r="11" spans="1:13" s="31" customFormat="1" ht="23.15" customHeight="1" x14ac:dyDescent="0.35">
      <c r="A11" s="33" t="s">
        <v>305</v>
      </c>
      <c r="B11" s="34"/>
      <c r="C11" s="221" t="s">
        <v>306</v>
      </c>
      <c r="D11" s="222"/>
      <c r="E11" s="222"/>
      <c r="F11" s="222"/>
      <c r="G11" s="222"/>
      <c r="H11" s="222"/>
      <c r="I11" s="39">
        <f>IFERROR(VLOOKUP(B11,'Tabela DNIT'!B:D,2,0),0)</f>
        <v>0</v>
      </c>
      <c r="J11" t="str">
        <f t="shared" si="1"/>
        <v>erro</v>
      </c>
      <c r="K11" s="39" t="e">
        <f>VLOOKUP(I11,'Tabela DNIT'!C:D,2,0)</f>
        <v>#N/A</v>
      </c>
      <c r="L11" t="e">
        <f t="shared" si="2"/>
        <v>#N/A</v>
      </c>
    </row>
    <row r="12" spans="1:13" ht="23.15" customHeight="1" x14ac:dyDescent="0.35">
      <c r="A12" s="35"/>
      <c r="B12" s="36" t="s">
        <v>76</v>
      </c>
      <c r="C12" s="37" t="s">
        <v>307</v>
      </c>
      <c r="D12" s="36" t="s">
        <v>303</v>
      </c>
      <c r="E12" s="38">
        <v>1</v>
      </c>
      <c r="F12" s="38">
        <f>TRUNC(E12*$K$1,2)</f>
        <v>1</v>
      </c>
      <c r="G12" s="39">
        <f>VLOOKUP(B12,'Tabela DNIT'!B:D,3,0)</f>
        <v>3727.06</v>
      </c>
      <c r="H12" s="40">
        <f t="shared" si="0"/>
        <v>3727.06</v>
      </c>
      <c r="I12" s="39" t="str">
        <f>IFERROR(VLOOKUP(B12,'Tabela DNIT'!B:D,2,0),0)</f>
        <v>Auxiliar administrativo</v>
      </c>
      <c r="J12" t="str">
        <f t="shared" si="1"/>
        <v>correto</v>
      </c>
      <c r="K12" s="39">
        <f>VLOOKUP(I12,'Tabela DNIT'!C:D,2,0)</f>
        <v>3727.06</v>
      </c>
      <c r="L12" t="str">
        <f t="shared" si="2"/>
        <v>correto</v>
      </c>
    </row>
    <row r="13" spans="1:13" ht="23.15" customHeight="1" x14ac:dyDescent="0.35">
      <c r="A13" s="211" t="s">
        <v>308</v>
      </c>
      <c r="B13" s="211"/>
      <c r="C13" s="211"/>
      <c r="D13" s="211"/>
      <c r="E13" s="211"/>
      <c r="F13" s="211"/>
      <c r="G13" s="213"/>
      <c r="H13" s="41">
        <f>SUM(H8:H12)</f>
        <v>98579.329999999987</v>
      </c>
    </row>
    <row r="14" spans="1:13" ht="5.15" customHeight="1" x14ac:dyDescent="0.35">
      <c r="A14" s="43"/>
      <c r="B14" s="43"/>
      <c r="C14" s="44"/>
      <c r="D14" s="43"/>
      <c r="E14" s="45"/>
      <c r="F14" s="43"/>
      <c r="G14" s="43"/>
      <c r="H14" s="43"/>
    </row>
    <row r="15" spans="1:13" ht="23.15" customHeight="1" x14ac:dyDescent="0.35">
      <c r="A15" s="211" t="s">
        <v>309</v>
      </c>
      <c r="B15" s="211"/>
      <c r="C15" s="211"/>
      <c r="D15" s="211"/>
      <c r="E15" s="211"/>
      <c r="F15" s="211"/>
      <c r="G15" s="48">
        <f>'BDI FIOL e FICO'!$E$31</f>
        <v>0.30740000000000001</v>
      </c>
      <c r="H15" s="41">
        <f>H13*G15</f>
        <v>30303.286041999996</v>
      </c>
    </row>
    <row r="16" spans="1:13" ht="5.15" customHeight="1" x14ac:dyDescent="0.35">
      <c r="A16" s="43"/>
      <c r="B16" s="43"/>
      <c r="C16" s="44"/>
      <c r="D16" s="43"/>
      <c r="E16" s="45"/>
      <c r="F16" s="43"/>
      <c r="G16" s="43"/>
      <c r="H16" s="43"/>
    </row>
    <row r="17" spans="1:8" ht="23.15" customHeight="1" x14ac:dyDescent="0.35">
      <c r="A17" s="213" t="s">
        <v>310</v>
      </c>
      <c r="B17" s="214"/>
      <c r="C17" s="214"/>
      <c r="D17" s="214"/>
      <c r="E17" s="214"/>
      <c r="F17" s="214"/>
      <c r="G17" s="214"/>
      <c r="H17" s="194">
        <f>H15+H13</f>
        <v>128882.61604199998</v>
      </c>
    </row>
    <row r="18" spans="1:8" ht="20.149999999999999" customHeight="1" x14ac:dyDescent="0.35">
      <c r="A18" s="10"/>
      <c r="B18" s="7"/>
      <c r="C18" s="5"/>
      <c r="D18" s="7"/>
      <c r="E18" s="7"/>
      <c r="F18" s="7"/>
      <c r="G18" s="153" t="s">
        <v>311</v>
      </c>
      <c r="H18" s="196">
        <f>H17</f>
        <v>128882.61604199998</v>
      </c>
    </row>
    <row r="19" spans="1:8" ht="20.149999999999999" customHeight="1" x14ac:dyDescent="0.35"/>
    <row r="20" spans="1:8" ht="20.149999999999999" customHeight="1" x14ac:dyDescent="0.35"/>
  </sheetData>
  <mergeCells count="15">
    <mergeCell ref="A15:F15"/>
    <mergeCell ref="A1:H1"/>
    <mergeCell ref="A2:H2"/>
    <mergeCell ref="A17:G17"/>
    <mergeCell ref="B3:H3"/>
    <mergeCell ref="A4:A5"/>
    <mergeCell ref="B4:B5"/>
    <mergeCell ref="C4:C5"/>
    <mergeCell ref="D4:D5"/>
    <mergeCell ref="E4:F4"/>
    <mergeCell ref="G4:H4"/>
    <mergeCell ref="C6:H6"/>
    <mergeCell ref="C7:H7"/>
    <mergeCell ref="C11:H11"/>
    <mergeCell ref="A13:G13"/>
  </mergeCells>
  <phoneticPr fontId="3" type="noConversion"/>
  <pageMargins left="0.511811024" right="0.511811024" top="0.78740157499999996" bottom="0.78740157499999996" header="0.31496062000000002" footer="0.31496062000000002"/>
  <pageSetup paperSize="9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C352D-6756-43E6-A3C5-81A9C3263BB8}">
  <sheetPr codeName="Planilha6">
    <tabColor rgb="FF0070C0"/>
    <pageSetUpPr fitToPage="1"/>
  </sheetPr>
  <dimension ref="A1:L22"/>
  <sheetViews>
    <sheetView showGridLines="0" view="pageBreakPreview" zoomScale="136" zoomScaleNormal="100" zoomScaleSheetLayoutView="136" workbookViewId="0">
      <selection activeCell="H23" sqref="H23"/>
    </sheetView>
  </sheetViews>
  <sheetFormatPr defaultColWidth="9.26953125" defaultRowHeight="14.5" x14ac:dyDescent="0.35"/>
  <cols>
    <col min="1" max="2" width="11.54296875" customWidth="1"/>
    <col min="3" max="3" width="45.54296875" customWidth="1"/>
    <col min="4" max="4" width="16.7265625" customWidth="1"/>
    <col min="7" max="7" width="18" bestFit="1" customWidth="1"/>
    <col min="8" max="8" width="22.54296875" bestFit="1" customWidth="1"/>
    <col min="9" max="9" width="25.7265625" customWidth="1"/>
    <col min="10" max="10" width="9.26953125" customWidth="1"/>
    <col min="11" max="11" width="12.453125" customWidth="1"/>
    <col min="12" max="13" width="9.26953125" customWidth="1"/>
  </cols>
  <sheetData>
    <row r="1" spans="1:12" ht="23.15" customHeight="1" x14ac:dyDescent="0.35">
      <c r="A1" s="212" t="s">
        <v>287</v>
      </c>
      <c r="B1" s="212"/>
      <c r="C1" s="212"/>
      <c r="D1" s="212"/>
      <c r="E1" s="212"/>
      <c r="F1" s="212"/>
      <c r="G1" s="212"/>
      <c r="H1" s="212"/>
      <c r="K1">
        <v>24</v>
      </c>
    </row>
    <row r="2" spans="1:12" ht="23.15" customHeight="1" x14ac:dyDescent="0.35">
      <c r="A2" s="212" t="s">
        <v>288</v>
      </c>
      <c r="B2" s="212"/>
      <c r="C2" s="212"/>
      <c r="D2" s="212"/>
      <c r="E2" s="212"/>
      <c r="F2" s="212"/>
      <c r="G2" s="212"/>
      <c r="H2" s="212"/>
    </row>
    <row r="3" spans="1:12" ht="23.15" customHeight="1" x14ac:dyDescent="0.35">
      <c r="A3" s="32" t="s">
        <v>289</v>
      </c>
      <c r="B3" s="215" t="s">
        <v>312</v>
      </c>
      <c r="C3" s="215"/>
      <c r="D3" s="215"/>
      <c r="E3" s="215"/>
      <c r="F3" s="215"/>
      <c r="G3" s="215"/>
      <c r="H3" s="215"/>
    </row>
    <row r="4" spans="1:12" ht="23.15" customHeight="1" x14ac:dyDescent="0.35">
      <c r="A4" s="216" t="s">
        <v>291</v>
      </c>
      <c r="B4" s="217" t="s">
        <v>292</v>
      </c>
      <c r="C4" s="217" t="s">
        <v>293</v>
      </c>
      <c r="D4" s="217" t="s">
        <v>294</v>
      </c>
      <c r="E4" s="217" t="s">
        <v>295</v>
      </c>
      <c r="F4" s="217"/>
      <c r="G4" s="217" t="s">
        <v>313</v>
      </c>
      <c r="H4" s="217"/>
    </row>
    <row r="5" spans="1:12" ht="23.15" customHeight="1" x14ac:dyDescent="0.35">
      <c r="A5" s="216"/>
      <c r="B5" s="217"/>
      <c r="C5" s="217"/>
      <c r="D5" s="217"/>
      <c r="E5" s="182" t="s">
        <v>297</v>
      </c>
      <c r="F5" s="182" t="s">
        <v>298</v>
      </c>
      <c r="G5" s="182" t="s">
        <v>299</v>
      </c>
      <c r="H5" s="183" t="s">
        <v>298</v>
      </c>
    </row>
    <row r="6" spans="1:12" ht="23.15" customHeight="1" x14ac:dyDescent="0.35">
      <c r="A6" s="53">
        <v>1</v>
      </c>
      <c r="B6" s="54"/>
      <c r="C6" s="219" t="s">
        <v>300</v>
      </c>
      <c r="D6" s="219"/>
      <c r="E6" s="219"/>
      <c r="F6" s="219"/>
      <c r="G6" s="219"/>
      <c r="H6" s="219"/>
    </row>
    <row r="7" spans="1:12" ht="23.15" customHeight="1" x14ac:dyDescent="0.35">
      <c r="A7" s="33" t="s">
        <v>301</v>
      </c>
      <c r="B7" s="34"/>
      <c r="C7" s="221" t="s">
        <v>302</v>
      </c>
      <c r="D7" s="221"/>
      <c r="E7" s="221"/>
      <c r="F7" s="221"/>
      <c r="G7" s="221"/>
      <c r="H7" s="221"/>
    </row>
    <row r="8" spans="1:12" ht="23.15" customHeight="1" x14ac:dyDescent="0.35">
      <c r="A8" s="35"/>
      <c r="B8" s="36" t="s">
        <v>124</v>
      </c>
      <c r="C8" s="37" t="s">
        <v>236</v>
      </c>
      <c r="D8" s="36" t="s">
        <v>303</v>
      </c>
      <c r="E8" s="38">
        <v>0.35</v>
      </c>
      <c r="F8" s="38">
        <f>TRUNC(E8*$K$1,2)</f>
        <v>8.4</v>
      </c>
      <c r="G8" s="39">
        <f>VLOOKUP(B8,'Tabela DNIT'!B:D,3,0)</f>
        <v>30214.05</v>
      </c>
      <c r="H8" s="40">
        <f t="shared" ref="H8" si="0">TRUNC(F8*G8,2)</f>
        <v>253798.02</v>
      </c>
      <c r="I8" s="39" t="str">
        <f>IFERROR(VLOOKUP(B8,'Tabela DNIT'!B:D,2,0),0)</f>
        <v>Engenheiro coordenador</v>
      </c>
      <c r="J8" t="str">
        <f>IF(I8=C8,"correto","erro")</f>
        <v>erro</v>
      </c>
      <c r="K8" s="39">
        <f>VLOOKUP(I8,'Tabela DNIT'!C:D,2,0)</f>
        <v>30214.05</v>
      </c>
      <c r="L8" t="str">
        <f>IF(K8=G8,"correto","erro")</f>
        <v>correto</v>
      </c>
    </row>
    <row r="9" spans="1:12" ht="23.15" customHeight="1" x14ac:dyDescent="0.35">
      <c r="A9" s="35"/>
      <c r="B9" s="36" t="s">
        <v>43</v>
      </c>
      <c r="C9" s="37" t="s">
        <v>237</v>
      </c>
      <c r="D9" s="36" t="s">
        <v>303</v>
      </c>
      <c r="E9" s="38">
        <v>2</v>
      </c>
      <c r="F9" s="38">
        <f t="shared" ref="F9:F13" si="1">TRUNC(E9*$K$1,2)</f>
        <v>48</v>
      </c>
      <c r="G9" s="39">
        <f>VLOOKUP(B9,'Tabela DNIT'!B:D,3,0)</f>
        <v>8766.07</v>
      </c>
      <c r="H9" s="40">
        <f t="shared" ref="H9:H13" si="2">TRUNC(F9*G9,2)</f>
        <v>420771.36</v>
      </c>
      <c r="I9" s="39" t="str">
        <f>IFERROR(VLOOKUP(B9,'Tabela DNIT'!B:D,2,0),0)</f>
        <v>Advogado júnior</v>
      </c>
      <c r="J9" t="str">
        <f t="shared" ref="J9:J20" si="3">IF(I9=C9,"correto","erro")</f>
        <v>correto</v>
      </c>
      <c r="K9" s="39">
        <f>VLOOKUP(I9,'Tabela DNIT'!C:D,2,0)</f>
        <v>8766.07</v>
      </c>
      <c r="L9" t="str">
        <f t="shared" ref="L9:L16" si="4">IF(K9=G9,"correto","erro")</f>
        <v>correto</v>
      </c>
    </row>
    <row r="10" spans="1:12" ht="23.15" customHeight="1" x14ac:dyDescent="0.35">
      <c r="A10" s="35"/>
      <c r="B10" s="36" t="s">
        <v>48</v>
      </c>
      <c r="C10" s="37" t="s">
        <v>238</v>
      </c>
      <c r="D10" s="36" t="s">
        <v>303</v>
      </c>
      <c r="E10" s="38">
        <v>2</v>
      </c>
      <c r="F10" s="38">
        <f t="shared" si="1"/>
        <v>48</v>
      </c>
      <c r="G10" s="39">
        <f>VLOOKUP(B10,'Tabela DNIT'!B:D,3,0)</f>
        <v>11408.09</v>
      </c>
      <c r="H10" s="40">
        <f t="shared" si="2"/>
        <v>547588.31999999995</v>
      </c>
      <c r="I10" s="39" t="str">
        <f>IFERROR(VLOOKUP(B10,'Tabela DNIT'!B:D,2,0),0)</f>
        <v>Advogado pleno</v>
      </c>
      <c r="J10" t="str">
        <f t="shared" si="3"/>
        <v>correto</v>
      </c>
      <c r="K10" s="39">
        <f>VLOOKUP(I10,'Tabela DNIT'!C:D,2,0)</f>
        <v>11408.09</v>
      </c>
      <c r="L10" t="str">
        <f t="shared" si="4"/>
        <v>correto</v>
      </c>
    </row>
    <row r="11" spans="1:12" ht="23.15" customHeight="1" x14ac:dyDescent="0.35">
      <c r="A11" s="35"/>
      <c r="B11" s="36" t="s">
        <v>136</v>
      </c>
      <c r="C11" s="37" t="s">
        <v>304</v>
      </c>
      <c r="D11" s="36" t="s">
        <v>303</v>
      </c>
      <c r="E11" s="38">
        <v>0.15</v>
      </c>
      <c r="F11" s="38">
        <f>TRUNC(E11*$K$1,2)</f>
        <v>3.6</v>
      </c>
      <c r="G11" s="39">
        <f>VLOOKUP(B11,'Tabela DNIT'!B:D,3,0)</f>
        <v>25558.38</v>
      </c>
      <c r="H11" s="40">
        <f t="shared" si="2"/>
        <v>92010.16</v>
      </c>
      <c r="I11" s="39" t="str">
        <f>IFERROR(VLOOKUP(B11,'Tabela DNIT'!B:D,2,0),0)</f>
        <v>Engenheiro de projetos sênior</v>
      </c>
      <c r="J11" t="str">
        <f t="shared" si="3"/>
        <v>correto</v>
      </c>
      <c r="K11" s="39">
        <f>VLOOKUP(I11,'Tabela DNIT'!C:D,2,0)</f>
        <v>25558.38</v>
      </c>
      <c r="L11" t="str">
        <f t="shared" si="4"/>
        <v>correto</v>
      </c>
    </row>
    <row r="12" spans="1:12" ht="23.15" customHeight="1" x14ac:dyDescent="0.35">
      <c r="A12" s="35"/>
      <c r="B12" s="61" t="s">
        <v>134</v>
      </c>
      <c r="C12" s="62" t="s">
        <v>243</v>
      </c>
      <c r="D12" s="36" t="s">
        <v>303</v>
      </c>
      <c r="E12" s="38">
        <v>2</v>
      </c>
      <c r="F12" s="38">
        <f t="shared" si="1"/>
        <v>48</v>
      </c>
      <c r="G12" s="39">
        <f>VLOOKUP(B12,'Tabela DNIT'!B:D,3,0)</f>
        <v>19539.919999999998</v>
      </c>
      <c r="H12" s="40">
        <f t="shared" si="2"/>
        <v>937916.16</v>
      </c>
      <c r="I12" s="39" t="str">
        <f>IFERROR(VLOOKUP(B12,'Tabela DNIT'!B:D,2,0),0)</f>
        <v>Engenheiro de projetos pleno</v>
      </c>
      <c r="J12" t="str">
        <f t="shared" si="3"/>
        <v>correto</v>
      </c>
      <c r="K12" s="39">
        <f>VLOOKUP(I12,'Tabela DNIT'!C:D,2,0)</f>
        <v>19539.919999999998</v>
      </c>
      <c r="L12" t="str">
        <f t="shared" si="4"/>
        <v>correto</v>
      </c>
    </row>
    <row r="13" spans="1:12" ht="23.15" customHeight="1" x14ac:dyDescent="0.35">
      <c r="A13" s="35"/>
      <c r="B13" s="61" t="s">
        <v>132</v>
      </c>
      <c r="C13" s="62" t="s">
        <v>242</v>
      </c>
      <c r="D13" s="36" t="s">
        <v>303</v>
      </c>
      <c r="E13" s="38">
        <v>1</v>
      </c>
      <c r="F13" s="38">
        <f t="shared" si="1"/>
        <v>24</v>
      </c>
      <c r="G13" s="39">
        <f>VLOOKUP(B13,'Tabela DNIT'!B:D,3,0)</f>
        <v>17638.490000000002</v>
      </c>
      <c r="H13" s="40">
        <f t="shared" si="2"/>
        <v>423323.76</v>
      </c>
      <c r="I13" s="39" t="str">
        <f>IFERROR(VLOOKUP(B13,'Tabela DNIT'!B:D,2,0),0)</f>
        <v>Engenheiro de projetos júnior</v>
      </c>
      <c r="J13" t="str">
        <f t="shared" si="3"/>
        <v>correto</v>
      </c>
      <c r="K13" s="39">
        <f>VLOOKUP(I13,'Tabela DNIT'!C:D,2,0)</f>
        <v>17638.490000000002</v>
      </c>
      <c r="L13" t="str">
        <f t="shared" si="4"/>
        <v>correto</v>
      </c>
    </row>
    <row r="14" spans="1:12" ht="23.15" customHeight="1" x14ac:dyDescent="0.35">
      <c r="A14" s="33" t="s">
        <v>305</v>
      </c>
      <c r="B14" s="34"/>
      <c r="C14" s="221" t="s">
        <v>314</v>
      </c>
      <c r="D14" s="222"/>
      <c r="E14" s="222"/>
      <c r="F14" s="222"/>
      <c r="G14" s="222"/>
      <c r="H14" s="222"/>
      <c r="I14" s="39">
        <f>IFERROR(VLOOKUP(B14,'Tabela DNIT'!B:D,2,0),0)</f>
        <v>0</v>
      </c>
      <c r="J14" t="str">
        <f t="shared" si="3"/>
        <v>erro</v>
      </c>
      <c r="K14" s="39" t="e">
        <f>VLOOKUP(I14,'Tabela DNIT'!C:D,2,0)</f>
        <v>#N/A</v>
      </c>
      <c r="L14" t="e">
        <f t="shared" si="4"/>
        <v>#N/A</v>
      </c>
    </row>
    <row r="15" spans="1:12" ht="23.15" customHeight="1" x14ac:dyDescent="0.35">
      <c r="A15" s="35"/>
      <c r="B15" s="36" t="s">
        <v>198</v>
      </c>
      <c r="C15" s="37" t="s">
        <v>199</v>
      </c>
      <c r="D15" s="36" t="s">
        <v>303</v>
      </c>
      <c r="E15" s="38">
        <v>1</v>
      </c>
      <c r="F15" s="38">
        <f>TRUNC(E15*$K$1,2)</f>
        <v>24</v>
      </c>
      <c r="G15" s="39">
        <f>VLOOKUP(B15,'Tabela DNIT'!B:D,3,0)</f>
        <v>5206.96</v>
      </c>
      <c r="H15" s="40">
        <f t="shared" ref="H15:H16" si="5">TRUNC(F15*G15,2)</f>
        <v>124967.03999999999</v>
      </c>
      <c r="I15" s="39" t="str">
        <f>IFERROR(VLOOKUP(B15,'Tabela DNIT'!B:D,2,0),0)</f>
        <v>Técnico ambiental</v>
      </c>
      <c r="J15" t="str">
        <f t="shared" si="3"/>
        <v>correto</v>
      </c>
      <c r="K15" s="39">
        <f>VLOOKUP(I15,'Tabela DNIT'!C:D,2,0)</f>
        <v>5206.96</v>
      </c>
      <c r="L15" t="str">
        <f t="shared" si="4"/>
        <v>correto</v>
      </c>
    </row>
    <row r="16" spans="1:12" ht="23.15" customHeight="1" x14ac:dyDescent="0.35">
      <c r="A16" s="35"/>
      <c r="B16" s="36" t="s">
        <v>200</v>
      </c>
      <c r="C16" s="37" t="s">
        <v>201</v>
      </c>
      <c r="D16" s="36" t="s">
        <v>303</v>
      </c>
      <c r="E16" s="38">
        <v>0.5</v>
      </c>
      <c r="F16" s="38">
        <f>TRUNC(E16*$K$1,2)</f>
        <v>12</v>
      </c>
      <c r="G16" s="39">
        <f>VLOOKUP(B16,'Tabela DNIT'!B:D,3,0)</f>
        <v>6010.02</v>
      </c>
      <c r="H16" s="40">
        <f t="shared" si="5"/>
        <v>72120.240000000005</v>
      </c>
      <c r="I16" s="39" t="str">
        <f>IFERROR(VLOOKUP(B16,'Tabela DNIT'!B:D,2,0),0)</f>
        <v>Técnico de obras</v>
      </c>
      <c r="J16" t="str">
        <f t="shared" si="3"/>
        <v>correto</v>
      </c>
      <c r="K16" s="39">
        <f>VLOOKUP(I16,'Tabela DNIT'!C:D,2,0)</f>
        <v>6010.02</v>
      </c>
      <c r="L16" t="str">
        <f t="shared" si="4"/>
        <v>correto</v>
      </c>
    </row>
    <row r="17" spans="1:10" ht="23.15" customHeight="1" x14ac:dyDescent="0.35">
      <c r="A17" s="211" t="s">
        <v>308</v>
      </c>
      <c r="B17" s="211"/>
      <c r="C17" s="211"/>
      <c r="D17" s="211"/>
      <c r="E17" s="211"/>
      <c r="F17" s="211"/>
      <c r="G17" s="213"/>
      <c r="H17" s="41">
        <f>SUM(H8:H16)</f>
        <v>2872495.0600000005</v>
      </c>
      <c r="I17" s="39">
        <f>IFERROR(VLOOKUP(B17,'Tabela DNIT'!B:D,2,0),0)</f>
        <v>0</v>
      </c>
      <c r="J17" t="str">
        <f t="shared" si="3"/>
        <v>correto</v>
      </c>
    </row>
    <row r="18" spans="1:10" s="46" customFormat="1" ht="5.15" customHeight="1" x14ac:dyDescent="0.35">
      <c r="I18" s="39">
        <f>IFERROR(VLOOKUP(B18,'Tabela DNIT'!B:D,2,0),0)</f>
        <v>0</v>
      </c>
      <c r="J18" t="str">
        <f t="shared" si="3"/>
        <v>correto</v>
      </c>
    </row>
    <row r="19" spans="1:10" ht="23.15" customHeight="1" x14ac:dyDescent="0.35">
      <c r="A19" s="211" t="s">
        <v>309</v>
      </c>
      <c r="B19" s="211"/>
      <c r="C19" s="211"/>
      <c r="D19" s="211"/>
      <c r="E19" s="211"/>
      <c r="F19" s="211"/>
      <c r="G19" s="48">
        <f>'BDI FIOL e FICO'!$E$31</f>
        <v>0.30740000000000001</v>
      </c>
      <c r="H19" s="41">
        <f>H17*G19</f>
        <v>883004.98144400015</v>
      </c>
      <c r="I19" s="39">
        <f>IFERROR(VLOOKUP(B19,'Tabela DNIT'!B:D,2,0),0)</f>
        <v>0</v>
      </c>
      <c r="J19" t="str">
        <f t="shared" si="3"/>
        <v>correto</v>
      </c>
    </row>
    <row r="20" spans="1:10" s="46" customFormat="1" ht="5.15" customHeight="1" x14ac:dyDescent="0.35">
      <c r="I20" s="39">
        <f>IFERROR(VLOOKUP(B20,'Tabela DNIT'!B:D,2,0),0)</f>
        <v>0</v>
      </c>
      <c r="J20" t="str">
        <f t="shared" si="3"/>
        <v>correto</v>
      </c>
    </row>
    <row r="21" spans="1:10" ht="23.15" customHeight="1" x14ac:dyDescent="0.35">
      <c r="A21" s="211" t="s">
        <v>310</v>
      </c>
      <c r="B21" s="211"/>
      <c r="C21" s="211"/>
      <c r="D21" s="211"/>
      <c r="E21" s="211"/>
      <c r="F21" s="211"/>
      <c r="G21" s="213"/>
      <c r="H21" s="194">
        <f>H22*K1</f>
        <v>3755499.84</v>
      </c>
    </row>
    <row r="22" spans="1:10" ht="23.15" customHeight="1" x14ac:dyDescent="0.35">
      <c r="G22" s="142" t="s">
        <v>315</v>
      </c>
      <c r="H22" s="195">
        <f>TRUNC((H19+H17)/K1,2)</f>
        <v>156479.16</v>
      </c>
    </row>
  </sheetData>
  <mergeCells count="15">
    <mergeCell ref="A1:H1"/>
    <mergeCell ref="A2:H2"/>
    <mergeCell ref="B3:H3"/>
    <mergeCell ref="C6:H6"/>
    <mergeCell ref="C7:H7"/>
    <mergeCell ref="A21:G21"/>
    <mergeCell ref="A4:A5"/>
    <mergeCell ref="B4:B5"/>
    <mergeCell ref="C4:C5"/>
    <mergeCell ref="D4:D5"/>
    <mergeCell ref="E4:F4"/>
    <mergeCell ref="G4:H4"/>
    <mergeCell ref="C14:H14"/>
    <mergeCell ref="A17:G17"/>
    <mergeCell ref="A19:F19"/>
  </mergeCells>
  <pageMargins left="0.511811024" right="0.511811024" top="0.78740157499999996" bottom="0.78740157499999996" header="0.31496062000000002" footer="0.31496062000000002"/>
  <pageSetup paperSize="9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686F8E65056544B0BF50D4AD9A6E33" ma:contentTypeVersion="11" ma:contentTypeDescription="Crie um novo documento." ma:contentTypeScope="" ma:versionID="4ea9424ab94408d30c5fd861f5b72903">
  <xsd:schema xmlns:xsd="http://www.w3.org/2001/XMLSchema" xmlns:xs="http://www.w3.org/2001/XMLSchema" xmlns:p="http://schemas.microsoft.com/office/2006/metadata/properties" xmlns:ns3="0d066591-b6a4-4149-9f29-461f904b18c8" xmlns:ns4="2475059a-089c-4f30-9ac8-d336e1a44f81" targetNamespace="http://schemas.microsoft.com/office/2006/metadata/properties" ma:root="true" ma:fieldsID="fba55d880cb8a0a5abe564b6c50baa60" ns3:_="" ns4:_="">
    <xsd:import namespace="0d066591-b6a4-4149-9f29-461f904b18c8"/>
    <xsd:import namespace="2475059a-089c-4f30-9ac8-d336e1a44f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066591-b6a4-4149-9f29-461f904b1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5059a-089c-4f30-9ac8-d336e1a44f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EBDAAB-51B9-4A39-830D-EDD1AA6B8D2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C687BAD-423B-4A44-BAA9-5415C25D9B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066591-b6a4-4149-9f29-461f904b18c8"/>
    <ds:schemaRef ds:uri="2475059a-089c-4f30-9ac8-d336e1a44f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BA4B83-6634-47FD-8447-73B7E2EB34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30</vt:i4>
      </vt:variant>
      <vt:variant>
        <vt:lpstr>Intervalos Nomeados</vt:lpstr>
      </vt:variant>
      <vt:variant>
        <vt:i4>21</vt:i4>
      </vt:variant>
    </vt:vector>
  </HeadingPairs>
  <TitlesOfParts>
    <vt:vector size="51" baseType="lpstr">
      <vt:lpstr>DADOS INICIAIS</vt:lpstr>
      <vt:lpstr>BDI FIOL e FICO</vt:lpstr>
      <vt:lpstr>BDI FNS</vt:lpstr>
      <vt:lpstr>Tabela DNIT</vt:lpstr>
      <vt:lpstr>Histograma de MDO</vt:lpstr>
      <vt:lpstr>DESLOCAMENTOS</vt:lpstr>
      <vt:lpstr>INSTALAÇÕES</vt:lpstr>
      <vt:lpstr>1 PLAT</vt:lpstr>
      <vt:lpstr>2 AGFL</vt:lpstr>
      <vt:lpstr>3 AOFL</vt:lpstr>
      <vt:lpstr>4 ASFL</vt:lpstr>
      <vt:lpstr>5 AGFC</vt:lpstr>
      <vt:lpstr>6 AOFC</vt:lpstr>
      <vt:lpstr>7 ASFN</vt:lpstr>
      <vt:lpstr>8 AGFN</vt:lpstr>
      <vt:lpstr>9 ATPR</vt:lpstr>
      <vt:lpstr>10 ATEA</vt:lpstr>
      <vt:lpstr>11 APFO</vt:lpstr>
      <vt:lpstr>12 ATOC</vt:lpstr>
      <vt:lpstr>13 ANTI</vt:lpstr>
      <vt:lpstr>14 ATGC</vt:lpstr>
      <vt:lpstr>15 PTCE</vt:lpstr>
      <vt:lpstr>16 VIFL</vt:lpstr>
      <vt:lpstr>17 VIFN</vt:lpstr>
      <vt:lpstr>18 DNLC</vt:lpstr>
      <vt:lpstr>19 ATES</vt:lpstr>
      <vt:lpstr>20 TENC</vt:lpstr>
      <vt:lpstr>RESUMO</vt:lpstr>
      <vt:lpstr>CRONOGRAMA</vt:lpstr>
      <vt:lpstr>Planilha Contratual</vt:lpstr>
      <vt:lpstr>'1 PLAT'!Area_de_impressao</vt:lpstr>
      <vt:lpstr>'10 ATEA'!Area_de_impressao</vt:lpstr>
      <vt:lpstr>'11 APFO'!Area_de_impressao</vt:lpstr>
      <vt:lpstr>'12 ATOC'!Area_de_impressao</vt:lpstr>
      <vt:lpstr>'13 ANTI'!Area_de_impressao</vt:lpstr>
      <vt:lpstr>'14 ATGC'!Area_de_impressao</vt:lpstr>
      <vt:lpstr>'15 PTCE'!Area_de_impressao</vt:lpstr>
      <vt:lpstr>'16 VIFL'!Area_de_impressao</vt:lpstr>
      <vt:lpstr>'17 VIFN'!Area_de_impressao</vt:lpstr>
      <vt:lpstr>'18 DNLC'!Area_de_impressao</vt:lpstr>
      <vt:lpstr>'19 ATES'!Area_de_impressao</vt:lpstr>
      <vt:lpstr>'2 AGFL'!Area_de_impressao</vt:lpstr>
      <vt:lpstr>'20 TENC'!Area_de_impressao</vt:lpstr>
      <vt:lpstr>'3 AOFL'!Area_de_impressao</vt:lpstr>
      <vt:lpstr>'4 ASFL'!Area_de_impressao</vt:lpstr>
      <vt:lpstr>'5 AGFC'!Area_de_impressao</vt:lpstr>
      <vt:lpstr>'6 AOFC'!Area_de_impressao</vt:lpstr>
      <vt:lpstr>'7 ASFN'!Area_de_impressao</vt:lpstr>
      <vt:lpstr>'8 AGFN'!Area_de_impressao</vt:lpstr>
      <vt:lpstr>'9 ATPR'!Area_de_impressao</vt:lpstr>
      <vt:lpstr>CRONOGRAMA!Titulos_de_impressao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 Carlos Costa de Oliveira</dc:creator>
  <cp:keywords/>
  <dc:description/>
  <cp:lastModifiedBy>Vinicius de Lima Silva Martins</cp:lastModifiedBy>
  <cp:revision/>
  <dcterms:created xsi:type="dcterms:W3CDTF">2021-01-12T18:36:45Z</dcterms:created>
  <dcterms:modified xsi:type="dcterms:W3CDTF">2021-12-23T16:42:48Z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0x0101003C686F8E65056544B0BF50D4AD9A6E33</vt:lpwstr>
  </property>
</Properties>
</file>