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02. GELIC\#LICITAÇÕES\# LICITAÇÕES 2018\FASE INTERNA\Edital xxx-2018 - Vigilância Lote 4\03. EDITAL\"/>
    </mc:Choice>
  </mc:AlternateContent>
  <bookViews>
    <workbookView xWindow="0" yWindow="0" windowWidth="28800" windowHeight="11835" tabRatio="805" activeTab="2"/>
  </bookViews>
  <sheets>
    <sheet name="Insumos" sheetId="30" r:id="rId1"/>
    <sheet name="Mão de Obra" sheetId="31" r:id="rId2"/>
    <sheet name="Resumo" sheetId="32" r:id="rId3"/>
  </sheets>
  <externalReferences>
    <externalReference r:id="rId4"/>
  </externalReferences>
  <definedNames>
    <definedName name="_1Excel_BuiltIn_Print_Area_2_1" localSheetId="0">#REF!</definedName>
    <definedName name="_1Excel_BuiltIn_Print_Area_2_1" localSheetId="1">#REF!</definedName>
    <definedName name="_1Excel_BuiltIn_Print_Area_2_1" localSheetId="2">#REF!</definedName>
    <definedName name="_1Excel_BuiltIn_Print_Area_2_1">#REF!</definedName>
    <definedName name="_2Excel_BuiltIn_Print_Area_3_1_1" localSheetId="0">#REF!</definedName>
    <definedName name="_2Excel_BuiltIn_Print_Area_3_1_1" localSheetId="1">#REF!</definedName>
    <definedName name="_2Excel_BuiltIn_Print_Area_3_1_1" localSheetId="2">#REF!</definedName>
    <definedName name="_2Excel_BuiltIn_Print_Area_3_1_1">#REF!</definedName>
    <definedName name="_xlnm.Print_Area" localSheetId="0">Insumos!$A$1:$G$57</definedName>
    <definedName name="_xlnm.Print_Area" localSheetId="1">'Mão de Obra'!$A$1:$R$173</definedName>
    <definedName name="_xlnm.Print_Area" localSheetId="2">Resumo!$A$1:$J$20</definedName>
    <definedName name="Excel_BuiltIn_Print_Area_1" localSheetId="0">Insumos!$A$1:$G$51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10_1" localSheetId="0">#REF!</definedName>
    <definedName name="Excel_BuiltIn_Print_Area_10_1" localSheetId="1">#REF!</definedName>
    <definedName name="Excel_BuiltIn_Print_Area_10_1" localSheetId="2">#REF!</definedName>
    <definedName name="Excel_BuiltIn_Print_Area_10_1">#REF!</definedName>
    <definedName name="Excel_BuiltIn_Print_Area_11" localSheetId="0">#REF!</definedName>
    <definedName name="Excel_BuiltIn_Print_Area_11" localSheetId="1">#REF!</definedName>
    <definedName name="Excel_BuiltIn_Print_Area_11" localSheetId="2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">#REF!</definedName>
    <definedName name="Excel_BuiltIn_Print_Area_17">#REF!</definedName>
    <definedName name="Excel_BuiltIn_Print_Area_2_1" localSheetId="0">#REF!</definedName>
    <definedName name="Excel_BuiltIn_Print_Area_2_1" localSheetId="1">'Mão de Obra'!$A$1:$O$182</definedName>
    <definedName name="Excel_BuiltIn_Print_Area_2_1" localSheetId="2">#REF!</definedName>
    <definedName name="Excel_BuiltIn_Print_Area_2_1">#REF!</definedName>
    <definedName name="Excel_BuiltIn_Print_Area_2_1_1" localSheetId="0">#REF!</definedName>
    <definedName name="Excel_BuiltIn_Print_Area_2_1_1" localSheetId="1">#REF!</definedName>
    <definedName name="Excel_BuiltIn_Print_Area_2_1_1" localSheetId="2">#REF!</definedName>
    <definedName name="Excel_BuiltIn_Print_Area_2_1_1">#REF!</definedName>
    <definedName name="Excel_BuiltIn_Print_Area_20" localSheetId="0">#REF!</definedName>
    <definedName name="Excel_BuiltIn_Print_Area_20" localSheetId="1">#REF!</definedName>
    <definedName name="Excel_BuiltIn_Print_Area_20" localSheetId="2">#REF!</definedName>
    <definedName name="Excel_BuiltIn_Print_Area_20">#REF!</definedName>
    <definedName name="Excel_BuiltIn_Print_Area_23">#REF!</definedName>
    <definedName name="Excel_BuiltIn_Print_Area_26">#REF!</definedName>
    <definedName name="Excel_BuiltIn_Print_Area_29">#REF!</definedName>
    <definedName name="Excel_BuiltIn_Print_Area_3_1">#REF!</definedName>
    <definedName name="Excel_BuiltIn_Print_Area_32">#REF!</definedName>
    <definedName name="Excel_BuiltIn_Print_Area_35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_1">#REF!</definedName>
    <definedName name="Excel_BuiltIn_Print_Area_40">#REF!</definedName>
    <definedName name="Excel_BuiltIn_Print_Area_41">#REF!</definedName>
    <definedName name="Excel_BuiltIn_Print_Area_42_1">#REF!</definedName>
    <definedName name="Excel_BuiltIn_Print_Area_44">#REF!</definedName>
    <definedName name="Excel_BuiltIn_Print_Area_46">#REF!</definedName>
    <definedName name="Excel_BuiltIn_Print_Area_5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</definedNames>
  <calcPr calcId="171027" iterateDelta="1E-4" fullPrecision="0"/>
</workbook>
</file>

<file path=xl/calcChain.xml><?xml version="1.0" encoding="utf-8"?>
<calcChain xmlns="http://schemas.openxmlformats.org/spreadsheetml/2006/main">
  <c r="P108" i="31" l="1"/>
  <c r="J108" i="31"/>
  <c r="H108" i="31"/>
  <c r="F28" i="30"/>
  <c r="G28" i="30" s="1"/>
  <c r="F13" i="30"/>
  <c r="G13" i="30" s="1"/>
  <c r="E12" i="32"/>
  <c r="C12" i="32"/>
  <c r="E11" i="32"/>
  <c r="C11" i="32"/>
  <c r="E10" i="32"/>
  <c r="C10" i="32"/>
  <c r="E9" i="32"/>
  <c r="C9" i="32"/>
  <c r="E8" i="32"/>
  <c r="C8" i="32"/>
  <c r="E7" i="32"/>
  <c r="C7" i="32"/>
  <c r="D169" i="31"/>
  <c r="D168" i="31"/>
  <c r="D167" i="31"/>
  <c r="D166" i="31"/>
  <c r="D165" i="31"/>
  <c r="D164" i="31"/>
  <c r="N158" i="31"/>
  <c r="P139" i="31"/>
  <c r="N139" i="31"/>
  <c r="L139" i="31"/>
  <c r="J139" i="31"/>
  <c r="H139" i="31"/>
  <c r="F139" i="31"/>
  <c r="P133" i="31"/>
  <c r="N133" i="31"/>
  <c r="L133" i="31"/>
  <c r="J133" i="31"/>
  <c r="H133" i="31"/>
  <c r="P132" i="31"/>
  <c r="N132" i="31"/>
  <c r="N127" i="31" s="1"/>
  <c r="L132" i="31"/>
  <c r="J132" i="31"/>
  <c r="H132" i="31"/>
  <c r="P130" i="31"/>
  <c r="N130" i="31"/>
  <c r="L130" i="31"/>
  <c r="J130" i="31"/>
  <c r="H130" i="31"/>
  <c r="P129" i="31"/>
  <c r="N129" i="31"/>
  <c r="L129" i="31"/>
  <c r="J129" i="31"/>
  <c r="H129" i="31"/>
  <c r="F127" i="31"/>
  <c r="P123" i="31"/>
  <c r="N123" i="31"/>
  <c r="L123" i="31"/>
  <c r="J123" i="31"/>
  <c r="H123" i="31"/>
  <c r="F123" i="31"/>
  <c r="P114" i="31"/>
  <c r="N114" i="31"/>
  <c r="L114" i="31"/>
  <c r="J114" i="31"/>
  <c r="H114" i="31"/>
  <c r="F114" i="31"/>
  <c r="P103" i="31"/>
  <c r="N103" i="31"/>
  <c r="L103" i="31"/>
  <c r="J103" i="31"/>
  <c r="H103" i="31"/>
  <c r="F103" i="31"/>
  <c r="P101" i="31"/>
  <c r="N101" i="31"/>
  <c r="L101" i="31"/>
  <c r="J101" i="31"/>
  <c r="H101" i="31"/>
  <c r="F101" i="31"/>
  <c r="F96" i="31"/>
  <c r="L96" i="31" s="1"/>
  <c r="F93" i="31"/>
  <c r="P93" i="31" s="1"/>
  <c r="P89" i="31"/>
  <c r="N89" i="31"/>
  <c r="L89" i="31"/>
  <c r="J89" i="31"/>
  <c r="H89" i="31"/>
  <c r="F89" i="31"/>
  <c r="P81" i="31"/>
  <c r="N81" i="31"/>
  <c r="L81" i="31"/>
  <c r="J81" i="31"/>
  <c r="H81" i="31"/>
  <c r="F81" i="31"/>
  <c r="P70" i="31"/>
  <c r="N70" i="31"/>
  <c r="L70" i="31"/>
  <c r="J70" i="31"/>
  <c r="H70" i="31"/>
  <c r="F70" i="31"/>
  <c r="F65" i="31"/>
  <c r="L110" i="31" s="1"/>
  <c r="P64" i="31"/>
  <c r="N64" i="31"/>
  <c r="L64" i="31"/>
  <c r="J64" i="31"/>
  <c r="H64" i="31"/>
  <c r="P63" i="31"/>
  <c r="N63" i="31"/>
  <c r="L63" i="31"/>
  <c r="J63" i="31"/>
  <c r="H63" i="31"/>
  <c r="P62" i="31"/>
  <c r="N62" i="31"/>
  <c r="L62" i="31"/>
  <c r="J62" i="31"/>
  <c r="H62" i="31"/>
  <c r="P61" i="31"/>
  <c r="N61" i="31"/>
  <c r="L61" i="31"/>
  <c r="J61" i="31"/>
  <c r="H61" i="31"/>
  <c r="P60" i="31"/>
  <c r="N60" i="31"/>
  <c r="L60" i="31"/>
  <c r="J60" i="31"/>
  <c r="H60" i="31"/>
  <c r="P59" i="31"/>
  <c r="N59" i="31"/>
  <c r="L59" i="31"/>
  <c r="J59" i="31"/>
  <c r="H59" i="31"/>
  <c r="P58" i="31"/>
  <c r="N58" i="31"/>
  <c r="L58" i="31"/>
  <c r="J58" i="31"/>
  <c r="H58" i="31"/>
  <c r="P57" i="31"/>
  <c r="N57" i="31"/>
  <c r="L57" i="31"/>
  <c r="J57" i="31"/>
  <c r="H57" i="31"/>
  <c r="P55" i="31"/>
  <c r="N55" i="31"/>
  <c r="L55" i="31"/>
  <c r="J55" i="31"/>
  <c r="H55" i="31"/>
  <c r="F55" i="31"/>
  <c r="P49" i="31"/>
  <c r="N49" i="31"/>
  <c r="L49" i="31"/>
  <c r="L50" i="31" s="1"/>
  <c r="J49" i="31"/>
  <c r="H49" i="31"/>
  <c r="F49" i="31"/>
  <c r="P48" i="31"/>
  <c r="N48" i="31"/>
  <c r="J48" i="31"/>
  <c r="H48" i="31"/>
  <c r="F48" i="31"/>
  <c r="P46" i="31"/>
  <c r="N46" i="31"/>
  <c r="L46" i="31"/>
  <c r="J46" i="31"/>
  <c r="H46" i="31"/>
  <c r="F46" i="31"/>
  <c r="P35" i="31"/>
  <c r="N35" i="31"/>
  <c r="L35" i="31"/>
  <c r="J35" i="31"/>
  <c r="J36" i="31" s="1"/>
  <c r="H35" i="31"/>
  <c r="H36" i="31" s="1"/>
  <c r="F35" i="31"/>
  <c r="F36" i="31" s="1"/>
  <c r="F27" i="30"/>
  <c r="G27" i="30" s="1"/>
  <c r="E20" i="30"/>
  <c r="E19" i="30"/>
  <c r="J50" i="31" l="1"/>
  <c r="F51" i="31"/>
  <c r="P50" i="31"/>
  <c r="J127" i="31"/>
  <c r="J96" i="31"/>
  <c r="H50" i="31"/>
  <c r="F50" i="31"/>
  <c r="N50" i="31"/>
  <c r="L127" i="31"/>
  <c r="L36" i="31"/>
  <c r="L38" i="31"/>
  <c r="L42" i="31" s="1"/>
  <c r="H65" i="31"/>
  <c r="L65" i="31"/>
  <c r="L51" i="31" s="1"/>
  <c r="N65" i="31"/>
  <c r="N51" i="31" s="1"/>
  <c r="J110" i="31"/>
  <c r="N108" i="31"/>
  <c r="H93" i="31"/>
  <c r="P127" i="31"/>
  <c r="P36" i="31"/>
  <c r="F42" i="31"/>
  <c r="G96" i="31" s="1"/>
  <c r="N36" i="31"/>
  <c r="N38" i="31" s="1"/>
  <c r="H51" i="31"/>
  <c r="H42" i="31"/>
  <c r="P65" i="31"/>
  <c r="J65" i="31"/>
  <c r="J51" i="31" s="1"/>
  <c r="J42" i="31"/>
  <c r="L93" i="31"/>
  <c r="H96" i="31"/>
  <c r="N96" i="31"/>
  <c r="H110" i="31"/>
  <c r="N110" i="31"/>
  <c r="N93" i="31"/>
  <c r="P96" i="31"/>
  <c r="F110" i="31"/>
  <c r="P110" i="31"/>
  <c r="J93" i="31"/>
  <c r="H127" i="31"/>
  <c r="P38" i="31" l="1"/>
  <c r="P42" i="31" s="1"/>
  <c r="N42" i="31"/>
  <c r="O64" i="31" s="1"/>
  <c r="F10" i="32"/>
  <c r="F9" i="32"/>
  <c r="F8" i="32"/>
  <c r="G49" i="31"/>
  <c r="G48" i="31"/>
  <c r="G58" i="31"/>
  <c r="G60" i="31"/>
  <c r="G63" i="31"/>
  <c r="G103" i="31"/>
  <c r="G61" i="31"/>
  <c r="G108" i="31"/>
  <c r="G62" i="31"/>
  <c r="G57" i="31"/>
  <c r="F7" i="32"/>
  <c r="G64" i="31"/>
  <c r="G59" i="31"/>
  <c r="O49" i="31"/>
  <c r="O48" i="31"/>
  <c r="O96" i="31"/>
  <c r="F141" i="31"/>
  <c r="G93" i="31"/>
  <c r="K103" i="31"/>
  <c r="K93" i="31"/>
  <c r="K63" i="31"/>
  <c r="K59" i="31"/>
  <c r="K48" i="31"/>
  <c r="K49" i="31"/>
  <c r="K108" i="31"/>
  <c r="K96" i="31"/>
  <c r="K64" i="31"/>
  <c r="K60" i="31"/>
  <c r="J141" i="31"/>
  <c r="K62" i="31"/>
  <c r="K58" i="31"/>
  <c r="K61" i="31"/>
  <c r="K57" i="31"/>
  <c r="M96" i="31"/>
  <c r="M64" i="31"/>
  <c r="M108" i="31"/>
  <c r="M103" i="31"/>
  <c r="M61" i="31"/>
  <c r="M57" i="31"/>
  <c r="L141" i="31"/>
  <c r="M62" i="31"/>
  <c r="M58" i="31"/>
  <c r="M60" i="31"/>
  <c r="M49" i="31"/>
  <c r="M48" i="31"/>
  <c r="M93" i="31"/>
  <c r="M59" i="31"/>
  <c r="M63" i="31"/>
  <c r="H141" i="31"/>
  <c r="I108" i="31"/>
  <c r="I96" i="31"/>
  <c r="I61" i="31"/>
  <c r="I57" i="31"/>
  <c r="I93" i="31"/>
  <c r="I62" i="31"/>
  <c r="I58" i="31"/>
  <c r="I103" i="31"/>
  <c r="I64" i="31"/>
  <c r="I60" i="31"/>
  <c r="I49" i="31"/>
  <c r="I59" i="31"/>
  <c r="I63" i="31"/>
  <c r="I48" i="31"/>
  <c r="P51" i="31"/>
  <c r="G50" i="31" l="1"/>
  <c r="G51" i="31" s="1"/>
  <c r="G52" i="31" s="1"/>
  <c r="F83" i="31" s="1"/>
  <c r="Q62" i="31"/>
  <c r="Q60" i="31"/>
  <c r="P141" i="31"/>
  <c r="Q64" i="31"/>
  <c r="Q93" i="31"/>
  <c r="Q61" i="31"/>
  <c r="Q63" i="31"/>
  <c r="Q59" i="31"/>
  <c r="Q58" i="31"/>
  <c r="F11" i="32"/>
  <c r="N141" i="31"/>
  <c r="O57" i="31"/>
  <c r="O58" i="31"/>
  <c r="O61" i="31"/>
  <c r="Q96" i="31"/>
  <c r="Q49" i="31"/>
  <c r="Q50" i="31" s="1"/>
  <c r="Q51" i="31" s="1"/>
  <c r="Q52" i="31" s="1"/>
  <c r="P83" i="31" s="1"/>
  <c r="Q48" i="31"/>
  <c r="Q108" i="31"/>
  <c r="O63" i="31"/>
  <c r="O62" i="31"/>
  <c r="O59" i="31"/>
  <c r="F12" i="32"/>
  <c r="O93" i="31"/>
  <c r="Q103" i="31"/>
  <c r="Q57" i="31"/>
  <c r="O108" i="31"/>
  <c r="O60" i="31"/>
  <c r="O103" i="31"/>
  <c r="G65" i="31"/>
  <c r="F84" i="31" s="1"/>
  <c r="O50" i="31"/>
  <c r="O51" i="31" s="1"/>
  <c r="M50" i="31"/>
  <c r="M51" i="31" s="1"/>
  <c r="K65" i="31"/>
  <c r="J84" i="31" s="1"/>
  <c r="M65" i="31"/>
  <c r="L84" i="31" s="1"/>
  <c r="I50" i="31"/>
  <c r="I65" i="31"/>
  <c r="H84" i="31" s="1"/>
  <c r="K50" i="31"/>
  <c r="Q65" i="31" l="1"/>
  <c r="P84" i="31" s="1"/>
  <c r="O65" i="31"/>
  <c r="N84" i="31" s="1"/>
  <c r="O52" i="31"/>
  <c r="N83" i="31" s="1"/>
  <c r="M52" i="31"/>
  <c r="L83" i="31" s="1"/>
  <c r="K51" i="31"/>
  <c r="K52" i="31" s="1"/>
  <c r="J83" i="31" s="1"/>
  <c r="I51" i="31"/>
  <c r="I52" i="31" s="1"/>
  <c r="H83" i="31" s="1"/>
  <c r="F26" i="30" l="1"/>
  <c r="G26" i="30" s="1"/>
  <c r="F29" i="30"/>
  <c r="G29" i="30" s="1"/>
  <c r="F6" i="30"/>
  <c r="G6" i="30" s="1"/>
  <c r="F7" i="30"/>
  <c r="G7" i="30" s="1"/>
  <c r="F8" i="30"/>
  <c r="G8" i="30" s="1"/>
  <c r="F9" i="30"/>
  <c r="G9" i="30" s="1"/>
  <c r="F10" i="30"/>
  <c r="G10" i="30" s="1"/>
  <c r="F11" i="30"/>
  <c r="G11" i="30" s="1"/>
  <c r="F12" i="30"/>
  <c r="G12" i="30" s="1"/>
  <c r="F19" i="30"/>
  <c r="G19" i="30" s="1"/>
  <c r="F20" i="30"/>
  <c r="G20" i="30" s="1"/>
  <c r="N126" i="31" l="1"/>
  <c r="P126" i="31"/>
  <c r="P105" i="31"/>
  <c r="Q105" i="31" s="1"/>
  <c r="N105" i="31"/>
  <c r="O105" i="31" s="1"/>
  <c r="M105" i="31"/>
  <c r="L92" i="31"/>
  <c r="P91" i="31"/>
  <c r="N91" i="31"/>
  <c r="M91" i="31"/>
  <c r="P106" i="31"/>
  <c r="Q106" i="31" s="1"/>
  <c r="N106" i="31"/>
  <c r="O106" i="31" s="1"/>
  <c r="M106" i="31"/>
  <c r="P104" i="31"/>
  <c r="N104" i="31"/>
  <c r="L109" i="31"/>
  <c r="L111" i="31" s="1"/>
  <c r="M104" i="31"/>
  <c r="N94" i="31"/>
  <c r="P94" i="31"/>
  <c r="L95" i="31"/>
  <c r="M95" i="31" s="1"/>
  <c r="M94" i="31"/>
  <c r="P107" i="31"/>
  <c r="Q107" i="31" s="1"/>
  <c r="N107" i="31"/>
  <c r="O107" i="31" s="1"/>
  <c r="M107" i="31"/>
  <c r="N125" i="31"/>
  <c r="P125" i="31"/>
  <c r="P134" i="31" s="1"/>
  <c r="L134" i="31"/>
  <c r="Q91" i="31" l="1"/>
  <c r="Q94" i="31"/>
  <c r="P95" i="31"/>
  <c r="Q95" i="31" s="1"/>
  <c r="N109" i="31"/>
  <c r="N111" i="31" s="1"/>
  <c r="O104" i="31"/>
  <c r="O109" i="31" s="1"/>
  <c r="O110" i="31" s="1"/>
  <c r="O111" i="31" s="1"/>
  <c r="N144" i="31" s="1"/>
  <c r="N92" i="31"/>
  <c r="M92" i="31"/>
  <c r="M97" i="31" s="1"/>
  <c r="L143" i="31" s="1"/>
  <c r="L78" i="31"/>
  <c r="L85" i="31" s="1"/>
  <c r="L86" i="31" s="1"/>
  <c r="L142" i="31" s="1"/>
  <c r="N95" i="31"/>
  <c r="O95" i="31" s="1"/>
  <c r="O94" i="31"/>
  <c r="P109" i="31"/>
  <c r="P111" i="31" s="1"/>
  <c r="Q104" i="31"/>
  <c r="Q109" i="31" s="1"/>
  <c r="Q110" i="31" s="1"/>
  <c r="Q111" i="31" s="1"/>
  <c r="P144" i="31" s="1"/>
  <c r="L97" i="31"/>
  <c r="P78" i="31"/>
  <c r="P85" i="31" s="1"/>
  <c r="P86" i="31" s="1"/>
  <c r="P142" i="31" s="1"/>
  <c r="N78" i="31"/>
  <c r="N85" i="31" s="1"/>
  <c r="N86" i="31" s="1"/>
  <c r="N142" i="31" s="1"/>
  <c r="N134" i="31"/>
  <c r="M109" i="31"/>
  <c r="M110" i="31" s="1"/>
  <c r="M111" i="31" s="1"/>
  <c r="L144" i="31" s="1"/>
  <c r="O91" i="31"/>
  <c r="N97" i="31" l="1"/>
  <c r="P92" i="31"/>
  <c r="O92" i="31"/>
  <c r="O97" i="31" s="1"/>
  <c r="N143" i="31" s="1"/>
  <c r="F25" i="30"/>
  <c r="G25" i="30" s="1"/>
  <c r="G30" i="30" s="1"/>
  <c r="F47" i="30"/>
  <c r="G47" i="30" s="1"/>
  <c r="F46" i="30"/>
  <c r="G46" i="30" s="1"/>
  <c r="F45" i="30"/>
  <c r="G45" i="30" s="1"/>
  <c r="G48" i="30" s="1"/>
  <c r="Q92" i="31" l="1"/>
  <c r="Q97" i="31" s="1"/>
  <c r="P143" i="31" s="1"/>
  <c r="P97" i="31"/>
  <c r="F109" i="31"/>
  <c r="F111" i="31" s="1"/>
  <c r="J104" i="31"/>
  <c r="H104" i="31"/>
  <c r="G104" i="31"/>
  <c r="H107" i="31"/>
  <c r="I107" i="31" s="1"/>
  <c r="J107" i="31"/>
  <c r="K107" i="31" s="1"/>
  <c r="G107" i="31"/>
  <c r="F92" i="31"/>
  <c r="H91" i="31"/>
  <c r="J91" i="31"/>
  <c r="G91" i="31"/>
  <c r="J106" i="31"/>
  <c r="K106" i="31" s="1"/>
  <c r="H106" i="31"/>
  <c r="I106" i="31" s="1"/>
  <c r="G106" i="31"/>
  <c r="J94" i="31"/>
  <c r="J95" i="31" s="1"/>
  <c r="H94" i="31"/>
  <c r="F95" i="31"/>
  <c r="G95" i="31" s="1"/>
  <c r="G94" i="31"/>
  <c r="H105" i="31"/>
  <c r="I105" i="31" s="1"/>
  <c r="J105" i="31"/>
  <c r="K105" i="31" s="1"/>
  <c r="G105" i="31"/>
  <c r="F34" i="30"/>
  <c r="G34" i="30" s="1"/>
  <c r="G109" i="31" l="1"/>
  <c r="G110" i="31" s="1"/>
  <c r="G111" i="31" s="1"/>
  <c r="F144" i="31" s="1"/>
  <c r="F78" i="31"/>
  <c r="F85" i="31" s="1"/>
  <c r="F86" i="31" s="1"/>
  <c r="F142" i="31" s="1"/>
  <c r="H109" i="31"/>
  <c r="H111" i="31" s="1"/>
  <c r="I104" i="31"/>
  <c r="I109" i="31" s="1"/>
  <c r="I110" i="31" s="1"/>
  <c r="I111" i="31" s="1"/>
  <c r="H144" i="31" s="1"/>
  <c r="H78" i="31"/>
  <c r="H85" i="31" s="1"/>
  <c r="H86" i="31" s="1"/>
  <c r="H142" i="31" s="1"/>
  <c r="J92" i="31"/>
  <c r="J97" i="31" s="1"/>
  <c r="J109" i="31"/>
  <c r="J111" i="31" s="1"/>
  <c r="K104" i="31"/>
  <c r="K109" i="31" s="1"/>
  <c r="K110" i="31" s="1"/>
  <c r="K111" i="31" s="1"/>
  <c r="J144" i="31" s="1"/>
  <c r="H95" i="31"/>
  <c r="I94" i="31"/>
  <c r="K94" i="31"/>
  <c r="F97" i="31"/>
  <c r="H92" i="31"/>
  <c r="G92" i="31"/>
  <c r="G97" i="31" s="1"/>
  <c r="F143" i="31" s="1"/>
  <c r="J78" i="31"/>
  <c r="J85" i="31" s="1"/>
  <c r="J86" i="31" s="1"/>
  <c r="J142" i="31" s="1"/>
  <c r="I91" i="31"/>
  <c r="H97" i="31"/>
  <c r="K91" i="31"/>
  <c r="F35" i="30"/>
  <c r="G35" i="30" s="1"/>
  <c r="F39" i="30"/>
  <c r="G39" i="30" s="1"/>
  <c r="I92" i="31" l="1"/>
  <c r="K92" i="31"/>
  <c r="K95" i="31"/>
  <c r="I95" i="31"/>
  <c r="F40" i="30"/>
  <c r="G40" i="30" s="1"/>
  <c r="F18" i="30"/>
  <c r="G18" i="30" s="1"/>
  <c r="G21" i="30" s="1"/>
  <c r="K97" i="31" l="1"/>
  <c r="J143" i="31" s="1"/>
  <c r="I97" i="31"/>
  <c r="H143" i="31" s="1"/>
  <c r="E57" i="30"/>
  <c r="P117" i="31" s="1"/>
  <c r="E53" i="30"/>
  <c r="H117" i="31" s="1"/>
  <c r="E56" i="30"/>
  <c r="N117" i="31" s="1"/>
  <c r="E52" i="30"/>
  <c r="F117" i="31" s="1"/>
  <c r="E55" i="30"/>
  <c r="L117" i="31" s="1"/>
  <c r="E54" i="30"/>
  <c r="J117" i="31" s="1"/>
  <c r="J125" i="31" l="1"/>
  <c r="H125" i="31"/>
  <c r="F134" i="31"/>
  <c r="H126" i="31"/>
  <c r="J126" i="31"/>
  <c r="F5" i="30"/>
  <c r="G5" i="30" s="1"/>
  <c r="G14" i="30" s="1"/>
  <c r="F36" i="30"/>
  <c r="G36" i="30" s="1"/>
  <c r="H134" i="31" l="1"/>
  <c r="J134" i="31"/>
  <c r="D57" i="30"/>
  <c r="D52" i="30"/>
  <c r="D56" i="30"/>
  <c r="D53" i="30"/>
  <c r="D54" i="30"/>
  <c r="D55" i="30"/>
  <c r="F37" i="30"/>
  <c r="G37" i="30" s="1"/>
  <c r="H116" i="31" l="1"/>
  <c r="N116" i="31"/>
  <c r="F116" i="31"/>
  <c r="L116" i="31"/>
  <c r="J116" i="31"/>
  <c r="P116" i="31"/>
  <c r="F38" i="30"/>
  <c r="G38" i="30" s="1"/>
  <c r="G41" i="30" s="1"/>
  <c r="F54" i="30" l="1"/>
  <c r="F53" i="30"/>
  <c r="F52" i="30"/>
  <c r="F57" i="30"/>
  <c r="F55" i="30"/>
  <c r="L118" i="31" s="1"/>
  <c r="L120" i="31" s="1"/>
  <c r="L145" i="31" s="1"/>
  <c r="L146" i="31" s="1"/>
  <c r="M125" i="31" s="1"/>
  <c r="M126" i="31" s="1"/>
  <c r="F56" i="30"/>
  <c r="N118" i="31" s="1"/>
  <c r="N120" i="31" s="1"/>
  <c r="N145" i="31" s="1"/>
  <c r="N146" i="31" s="1"/>
  <c r="O125" i="31" s="1"/>
  <c r="O126" i="31" s="1"/>
  <c r="G56" i="30" l="1"/>
  <c r="G55" i="30"/>
  <c r="P118" i="31"/>
  <c r="P120" i="31" s="1"/>
  <c r="P145" i="31" s="1"/>
  <c r="P146" i="31" s="1"/>
  <c r="Q125" i="31" s="1"/>
  <c r="Q126" i="31" s="1"/>
  <c r="G57" i="30"/>
  <c r="F118" i="31"/>
  <c r="F120" i="31" s="1"/>
  <c r="F145" i="31" s="1"/>
  <c r="F146" i="31" s="1"/>
  <c r="G125" i="31" s="1"/>
  <c r="G126" i="31" s="1"/>
  <c r="G52" i="30"/>
  <c r="H118" i="31"/>
  <c r="H120" i="31" s="1"/>
  <c r="H145" i="31" s="1"/>
  <c r="H146" i="31" s="1"/>
  <c r="I125" i="31" s="1"/>
  <c r="I126" i="31" s="1"/>
  <c r="I133" i="31" s="1"/>
  <c r="G53" i="30"/>
  <c r="J118" i="31"/>
  <c r="J120" i="31" s="1"/>
  <c r="J145" i="31" s="1"/>
  <c r="J146" i="31" s="1"/>
  <c r="K125" i="31" s="1"/>
  <c r="G54" i="30"/>
  <c r="O133" i="31"/>
  <c r="O132" i="31"/>
  <c r="M129" i="31"/>
  <c r="M133" i="31"/>
  <c r="O130" i="31"/>
  <c r="M132" i="31"/>
  <c r="M130" i="31"/>
  <c r="O129" i="31"/>
  <c r="K126" i="31" l="1"/>
  <c r="K130" i="31" s="1"/>
  <c r="Q132" i="31"/>
  <c r="Q129" i="31"/>
  <c r="Q130" i="31"/>
  <c r="K129" i="31"/>
  <c r="I132" i="31"/>
  <c r="I129" i="31"/>
  <c r="Q133" i="31"/>
  <c r="I130" i="31"/>
  <c r="M134" i="31"/>
  <c r="L147" i="31" s="1"/>
  <c r="L148" i="31" s="1"/>
  <c r="H155" i="31" s="1"/>
  <c r="L155" i="31" s="1"/>
  <c r="P155" i="31" s="1"/>
  <c r="P167" i="31" s="1"/>
  <c r="O134" i="31"/>
  <c r="N147" i="31" s="1"/>
  <c r="N148" i="31" s="1"/>
  <c r="H156" i="31" s="1"/>
  <c r="L156" i="31" s="1"/>
  <c r="P156" i="31" s="1"/>
  <c r="P168" i="31" s="1"/>
  <c r="G133" i="31"/>
  <c r="G129" i="31"/>
  <c r="G132" i="31"/>
  <c r="G130" i="31"/>
  <c r="K132" i="31" l="1"/>
  <c r="K133" i="31"/>
  <c r="Q134" i="31"/>
  <c r="P147" i="31" s="1"/>
  <c r="P148" i="31" s="1"/>
  <c r="H157" i="31" s="1"/>
  <c r="L157" i="31" s="1"/>
  <c r="G12" i="32" s="1"/>
  <c r="I134" i="31"/>
  <c r="H147" i="31" s="1"/>
  <c r="H148" i="31" s="1"/>
  <c r="H153" i="31" s="1"/>
  <c r="L153" i="31" s="1"/>
  <c r="G8" i="32" s="1"/>
  <c r="G10" i="32"/>
  <c r="G134" i="31"/>
  <c r="F147" i="31" s="1"/>
  <c r="F148" i="31" s="1"/>
  <c r="H152" i="31" s="1"/>
  <c r="L152" i="31" s="1"/>
  <c r="P152" i="31" s="1"/>
  <c r="G11" i="32"/>
  <c r="K134" i="31" l="1"/>
  <c r="J147" i="31" s="1"/>
  <c r="J148" i="31" s="1"/>
  <c r="H154" i="31" s="1"/>
  <c r="L154" i="31" s="1"/>
  <c r="P154" i="31" s="1"/>
  <c r="P166" i="31" s="1"/>
  <c r="H10" i="32"/>
  <c r="I10" i="32" s="1"/>
  <c r="H12" i="32"/>
  <c r="I12" i="32" s="1"/>
  <c r="H11" i="32"/>
  <c r="I11" i="32" s="1"/>
  <c r="H8" i="32"/>
  <c r="I8" i="32" s="1"/>
  <c r="P157" i="31"/>
  <c r="P169" i="31" s="1"/>
  <c r="P153" i="31"/>
  <c r="P165" i="31" s="1"/>
  <c r="G7" i="32"/>
  <c r="P164" i="31"/>
  <c r="G9" i="32" l="1"/>
  <c r="H9" i="32" s="1"/>
  <c r="I9" i="32" s="1"/>
  <c r="H7" i="32"/>
  <c r="I7" i="32" s="1"/>
  <c r="P158" i="31"/>
  <c r="P170" i="31"/>
  <c r="P171" i="31" s="1"/>
  <c r="I13" i="32" l="1"/>
  <c r="H16" i="32" s="1"/>
  <c r="H13" i="32"/>
  <c r="H15" i="32" s="1"/>
</calcChain>
</file>

<file path=xl/sharedStrings.xml><?xml version="1.0" encoding="utf-8"?>
<sst xmlns="http://schemas.openxmlformats.org/spreadsheetml/2006/main" count="459" uniqueCount="246">
  <si>
    <t>Categoria</t>
  </si>
  <si>
    <t>Descrição</t>
  </si>
  <si>
    <t>VIGILANTES</t>
  </si>
  <si>
    <t>Cassetete</t>
  </si>
  <si>
    <t>Porta Cassetete</t>
  </si>
  <si>
    <t>A</t>
  </si>
  <si>
    <t>B</t>
  </si>
  <si>
    <t>C</t>
  </si>
  <si>
    <t>D</t>
  </si>
  <si>
    <t>Valor (R$)</t>
  </si>
  <si>
    <t>E</t>
  </si>
  <si>
    <t>-</t>
  </si>
  <si>
    <t>Benefícios Mensais e Diários</t>
  </si>
  <si>
    <t>Provisão para Rescisão</t>
  </si>
  <si>
    <t>Aviso prévio indenizado</t>
  </si>
  <si>
    <t>Aviso prévio trabalhado</t>
  </si>
  <si>
    <t>Licença paternidade</t>
  </si>
  <si>
    <t>Ausências legais</t>
  </si>
  <si>
    <t>Ausência por Acidente de Trabalho</t>
  </si>
  <si>
    <t>Custos Indiretos, Tributos e Lucro</t>
  </si>
  <si>
    <t>Custos Indiretos</t>
  </si>
  <si>
    <t xml:space="preserve"> Lucro</t>
  </si>
  <si>
    <t>Algemas</t>
  </si>
  <si>
    <t>Caneta</t>
  </si>
  <si>
    <t>Cinto</t>
  </si>
  <si>
    <t>Vida útil</t>
  </si>
  <si>
    <t>Revolver cal. 38</t>
  </si>
  <si>
    <t>Par de Meias</t>
  </si>
  <si>
    <t>Livro de Ocorrência</t>
  </si>
  <si>
    <t>Cordão com Apito</t>
  </si>
  <si>
    <t>Lanterna</t>
  </si>
  <si>
    <t>Cinto com Coldre e Baleiro</t>
  </si>
  <si>
    <t>Calça</t>
  </si>
  <si>
    <t>Camisa</t>
  </si>
  <si>
    <t>Coturno</t>
  </si>
  <si>
    <t>Boné</t>
  </si>
  <si>
    <t>Japona de Frio</t>
  </si>
  <si>
    <t>Crachá</t>
  </si>
  <si>
    <t xml:space="preserve">Celular </t>
  </si>
  <si>
    <t>Plano anual para funcionamento do celular</t>
  </si>
  <si>
    <t>Celular via satélite</t>
  </si>
  <si>
    <t>Plano anual para funcionamento do celular via satélite</t>
  </si>
  <si>
    <t>Capacete</t>
  </si>
  <si>
    <t>Motocicleta off road</t>
  </si>
  <si>
    <t>Combustível e Manutenção por moto</t>
  </si>
  <si>
    <t>Submódulo 2.3 -Benefícios mensais e diários</t>
  </si>
  <si>
    <t>MÓDULO 2: ENCARGOS E BENEFÍCIOS ANUAIS, MENSAIS E DIÁRIOS</t>
  </si>
  <si>
    <t>2.3</t>
  </si>
  <si>
    <r>
      <t xml:space="preserve">Transporte </t>
    </r>
    <r>
      <rPr>
        <b/>
        <sz val="9"/>
        <rFont val="Times New Roman"/>
        <family val="1"/>
      </rPr>
      <t>(informar solução</t>
    </r>
    <r>
      <rPr>
        <sz val="9"/>
        <rFont val="Times New Roman"/>
        <family val="1"/>
      </rPr>
      <t>)</t>
    </r>
  </si>
  <si>
    <t>Auxílio Alimentação (vales, cesta básica, etc...)</t>
  </si>
  <si>
    <t>MÓDULO 3: PROVISÃO PARA RESCISÃO</t>
  </si>
  <si>
    <t>3</t>
  </si>
  <si>
    <t>4.1</t>
  </si>
  <si>
    <t>MÓDULO 4 - CUSTO DE REPOSIÇÃO DO PROFISSIONAL AUSENTE</t>
  </si>
  <si>
    <t>Submódulo 4.1 – Ausências Legais</t>
  </si>
  <si>
    <t>Afastamento maternidade (remuneração do substituto)</t>
  </si>
  <si>
    <t>MÓDULO 6 - CUSTOS INDIRETOS, LUCRO E TRIBUTOS</t>
  </si>
  <si>
    <t>Capa de chuva (obrigatório CCT)</t>
  </si>
  <si>
    <r>
      <t>QUADRO 1A</t>
    </r>
    <r>
      <rPr>
        <b/>
        <sz val="9"/>
        <rFont val="Times New Roman"/>
        <family val="1"/>
      </rPr>
      <t xml:space="preserve"> - CUSTO ANUAL ESTIMADO COM UNIFORMES - POR VIGILANTE</t>
    </r>
  </si>
  <si>
    <t xml:space="preserve"> Custo Unitário Estimado</t>
  </si>
  <si>
    <t>Quantidade Fornecida por ano</t>
  </si>
  <si>
    <t>Custo Anual Estimado por profissional</t>
  </si>
  <si>
    <t>Custo Mensal Estimado por Profissional</t>
  </si>
  <si>
    <t>TOTAL</t>
  </si>
  <si>
    <r>
      <t>QUADRO 2A</t>
    </r>
    <r>
      <rPr>
        <b/>
        <sz val="9"/>
        <rFont val="Times New Roman"/>
        <family val="1"/>
      </rPr>
      <t xml:space="preserve"> - CUSTO ESTIMADO COM MATERIAIS (USO COMUM)</t>
    </r>
  </si>
  <si>
    <t>Quantidade Fornecida por Ano</t>
  </si>
  <si>
    <t>Custo Anual Estimado</t>
  </si>
  <si>
    <r>
      <t>QUADRO 3A</t>
    </r>
    <r>
      <rPr>
        <b/>
        <sz val="9"/>
        <rFont val="Times New Roman"/>
        <family val="1"/>
      </rPr>
      <t xml:space="preserve"> - CUSTO ESTIMADO COM EQUIPAMENTOS (USO COMUM)</t>
    </r>
  </si>
  <si>
    <t xml:space="preserve">Quantidade Fornecida </t>
  </si>
  <si>
    <r>
      <t>QUADRO 4A</t>
    </r>
    <r>
      <rPr>
        <b/>
        <sz val="9"/>
        <rFont val="Times New Roman"/>
        <family val="1"/>
      </rPr>
      <t xml:space="preserve"> - CUSTO ESTIMADO COM MATERIAIS E EQUIPAMENTOS ESPECÍFICOS PARA VIGILANTES ARMADOS</t>
    </r>
  </si>
  <si>
    <t>Quantidade Fornecida</t>
  </si>
  <si>
    <t>Custo Mensal Estimado por Profissional Armado</t>
  </si>
  <si>
    <t>Munição cal. 38 (jogo com 6 balas)</t>
  </si>
  <si>
    <r>
      <t>QUADRO 5A</t>
    </r>
    <r>
      <rPr>
        <b/>
        <sz val="9"/>
        <rFont val="Times New Roman"/>
        <family val="1"/>
      </rPr>
      <t xml:space="preserve"> - CUSTO ESTIMADO COM EQUIPAMENTOS ESPECÍFICOS PARA VIGILANTES MOTORIZADOS</t>
    </r>
  </si>
  <si>
    <t>Custo Mensal Estimado por Profissional Motorizado</t>
  </si>
  <si>
    <t>CUSTO MENSAL ESTIMADO DOS INSUMOS - POR VIGILANTE</t>
  </si>
  <si>
    <t>Escala de Trabalho</t>
  </si>
  <si>
    <t>Uniformes</t>
  </si>
  <si>
    <t>Materiais</t>
  </si>
  <si>
    <t>Equipamentos e Armamento</t>
  </si>
  <si>
    <t>Total</t>
  </si>
  <si>
    <t>12x36 Diurno (seg-dom) Armado - Canteiro Administrativo</t>
  </si>
  <si>
    <t>12x36 Diurno (seg-dom) Armado - Extensão da via/faixa de domínio</t>
  </si>
  <si>
    <t>12x36 Diurno (seg-dom) Armado - Ponte</t>
  </si>
  <si>
    <t>12x36 Noturno (seg-dom) Armado - Canteiro Administrativo</t>
  </si>
  <si>
    <t>12x36 Noturno (seg-dom) Armado - Extensão da via/faixa de domínio</t>
  </si>
  <si>
    <t>12x36 Noturno (seg-dom) Armado - Ponte</t>
  </si>
  <si>
    <t>Localidade/Município de execução do serviço:</t>
  </si>
  <si>
    <t>São Simão - GO</t>
  </si>
  <si>
    <t>Nº Processo</t>
  </si>
  <si>
    <t>51402.205980/2018-81</t>
  </si>
  <si>
    <t xml:space="preserve">Licitação Nº </t>
  </si>
  <si>
    <t>Dia/Hora</t>
  </si>
  <si>
    <t xml:space="preserve">Discriminação dos Serviços (dados referentes à contratação) </t>
  </si>
  <si>
    <t>Data de apresentação da proposta (dia/mês/ano)</t>
  </si>
  <si>
    <t xml:space="preserve">Município/UF </t>
  </si>
  <si>
    <t>São Simão/GO</t>
  </si>
  <si>
    <t>Ano Acordo, Convenção ou Sentença Normativa em Dissídio Coletivo</t>
  </si>
  <si>
    <t>Nº de meses de execução contratual</t>
  </si>
  <si>
    <t>Convenção Coletiva de Trabalho</t>
  </si>
  <si>
    <t>Identificação do Serviço</t>
  </si>
  <si>
    <t>Tipo de Serviço</t>
  </si>
  <si>
    <t>Unidade de Medida</t>
  </si>
  <si>
    <t>Qtde. Total de postos</t>
  </si>
  <si>
    <t>Vigilância Patrimonial Arrmada 12 x 36h Diurnas (seg-dom) - Canteiro Administrativo</t>
  </si>
  <si>
    <t>Posto Fixo</t>
  </si>
  <si>
    <t>Vigilância Patrimonial Arrmada 12 x 36h Diurnas (seg-dom) - Extensão da via/faixa de domínio</t>
  </si>
  <si>
    <t>Posto Móvel</t>
  </si>
  <si>
    <t>Vigilância Patrimonial Arrmada 12 x 36h Diurnas (seg-dom) - Ponte</t>
  </si>
  <si>
    <t>Vigilância Patrimonial Armada 12 x 36h Noturnas (seg-dom) - Canteiro Administrativo</t>
  </si>
  <si>
    <t>Vigilância Patrimonial Armada 12 x 36h Noturnas (seg-dom) - Extensão da via/faixa de domínio</t>
  </si>
  <si>
    <t>Vigilância Patrimonial Armada 12 x 36h Noturnas (seg-dom) - Ponte</t>
  </si>
  <si>
    <t xml:space="preserve">ANEXO I-A – MÃO DE OBRA </t>
  </si>
  <si>
    <t>Mão de obra vinculada à execução contratual</t>
  </si>
  <si>
    <t>Dados complementares para composição dos custos referente à mão de obra</t>
  </si>
  <si>
    <t>Tipo de serviço (mesmo serviço com características distintas)</t>
  </si>
  <si>
    <t>Segurança e Vigilância Patrimonial</t>
  </si>
  <si>
    <t>Salário Normativo da Categoria Profissional</t>
  </si>
  <si>
    <t>Categoria profissional (vinculada à execução contratual)</t>
  </si>
  <si>
    <t>Vigilante</t>
  </si>
  <si>
    <t>Data base da categoria (dia/mês/ano)</t>
  </si>
  <si>
    <t>MÓDULO 1: COMPOSIÇÃO DA REMUNERAÇÃO</t>
  </si>
  <si>
    <t>12x36 Diurno (seg-dom) Armado
Canteiro Administrativo</t>
  </si>
  <si>
    <t>12x36 Diurno (seg-dom) Armado
Extensão da via/faixa de domínio</t>
  </si>
  <si>
    <t>12x36 Diurno (seg-dom) Armado
Ponte</t>
  </si>
  <si>
    <t>12x36 Noturno (seg-dom) Armado
Canteiro Administrativo</t>
  </si>
  <si>
    <t>12x36 Noturno (seg-dom) Armado
Extensão da via/faixa de domínio</t>
  </si>
  <si>
    <t>12x36 Noturno (seg-dom) Armado
Ponte</t>
  </si>
  <si>
    <t>Composição da Remuneração</t>
  </si>
  <si>
    <t>Salário Base</t>
  </si>
  <si>
    <t>Adicional de Periculosidade</t>
  </si>
  <si>
    <t>Adicional de Insalubridade</t>
  </si>
  <si>
    <t>Adicional Noturno</t>
  </si>
  <si>
    <t>Hora Noturna Reduzida</t>
  </si>
  <si>
    <t>F</t>
  </si>
  <si>
    <t>Adicional de Hora Extra no Feriado Trabalhado</t>
  </si>
  <si>
    <t>G</t>
  </si>
  <si>
    <t>Outros (Especificar)</t>
  </si>
  <si>
    <t>Total da Remuneração</t>
  </si>
  <si>
    <t>Submódulo 2.1 – 13º Salário e Adicional de Férias</t>
  </si>
  <si>
    <t>2.1</t>
  </si>
  <si>
    <t>13º (décimo terceiro) Salário e Adicional de Férias</t>
  </si>
  <si>
    <t>%</t>
  </si>
  <si>
    <t>13º (décimo terceiro) Salário</t>
  </si>
  <si>
    <t>Adicional de Férias (terço constitucional de férias)</t>
  </si>
  <si>
    <t>Subtotal</t>
  </si>
  <si>
    <t>Incidência do Submódulo 2.2 sobre o 13º salário e Adicional de Férias</t>
  </si>
  <si>
    <t>Total (Subtotal + C)</t>
  </si>
  <si>
    <t>Submódulo 2.2 - Encargos previdenciários, FGTS e outras contribuições</t>
  </si>
  <si>
    <t>2.2</t>
  </si>
  <si>
    <t>Encargos previdenciários, FGTS e outras contribuições</t>
  </si>
  <si>
    <t>Previdência Social (INSS)</t>
  </si>
  <si>
    <t>Salário Educação</t>
  </si>
  <si>
    <t>Contribuição Adicional (RAT Ajustado - RAT X FAP)</t>
  </si>
  <si>
    <t>SESI/SESC</t>
  </si>
  <si>
    <t>SENAI/SENAC</t>
  </si>
  <si>
    <t>SEBRAE</t>
  </si>
  <si>
    <t>INCRA</t>
  </si>
  <si>
    <t>H</t>
  </si>
  <si>
    <t>FGTS</t>
  </si>
  <si>
    <t>Nota (1) - Os percentuais dos encargos previdenciários, do FGTS e demais contribuições são aqueles estabelecidos pela legislação vigente.</t>
  </si>
  <si>
    <t>Nota (2) - Percentuais incidentes sobre a remuneração.</t>
  </si>
  <si>
    <t>Amparo Familiar</t>
  </si>
  <si>
    <t>Total de Benefícios Mensais e Diários</t>
  </si>
  <si>
    <t>Quadro-Resumo do Módulo 2 - Encargos e Benefícios anuais, mensais e diários</t>
  </si>
  <si>
    <t>Encargos e Benefícios Anuais, Mensais e Diários</t>
  </si>
  <si>
    <t>Encargos Previdenciários, FGTS e outras contribuições</t>
  </si>
  <si>
    <t>Incidência do FGTS sobre o aviso prévio indenizado</t>
  </si>
  <si>
    <t>Multa sobre FGTS e Contribuições Sociais sobre o aviso prévio indenizado</t>
  </si>
  <si>
    <t>Incidência dos encargos do submódulo 2.2 sobre o aviso prévio trabalhado</t>
  </si>
  <si>
    <t>Multa sobre FGTS e Contribuições Sociais sobre o aviso prévio trabalhado</t>
  </si>
  <si>
    <t>Férias (remuneração do substituto)</t>
  </si>
  <si>
    <t>Outros (especificar)</t>
  </si>
  <si>
    <t>Incidência dos encargos do submódulo 2.2 sobre o custo de substituição em virtude de ausências legais.</t>
  </si>
  <si>
    <t>MÓDULO 5 - INSUMOS DIVERSOS</t>
  </si>
  <si>
    <t>Insumos Diversos</t>
  </si>
  <si>
    <t>Equipamentos e Armamentos</t>
  </si>
  <si>
    <t>Total de Insumos Diversos</t>
  </si>
  <si>
    <t>Nota: Valores mensais por empregado, conforme planilha de cálculo de insumos.</t>
  </si>
  <si>
    <t>Tributos</t>
  </si>
  <si>
    <t>C.1</t>
  </si>
  <si>
    <t>Tributos Federais</t>
  </si>
  <si>
    <t>PIS</t>
  </si>
  <si>
    <t>COFINS</t>
  </si>
  <si>
    <t>C.2</t>
  </si>
  <si>
    <t>Tributos Municipais</t>
  </si>
  <si>
    <t>ISSQN</t>
  </si>
  <si>
    <t>C.3</t>
  </si>
  <si>
    <t xml:space="preserve">    Outros Tributos (especificar)</t>
  </si>
  <si>
    <t>Nota (1): Custos Indiretos, Tributos e Lucro por empregado</t>
  </si>
  <si>
    <t>Nota (2): O valor referente a tributos é obtido aplicando-se o percentual sobre o valor do faturamento.</t>
  </si>
  <si>
    <t xml:space="preserve">ANEXO I-B - QUADRO-RESUMO DO CUSTO POR EMPREGADO </t>
  </si>
  <si>
    <t>Mão de obra vinculada à execução contratual (valor por empregado)</t>
  </si>
  <si>
    <t>Módulo 1 - Composição da Remuneração</t>
  </si>
  <si>
    <t>Módulo 2 - Encargos e Benefícios Mensais e Diários</t>
  </si>
  <si>
    <t>Módulo 3 - Provisão para Rescisão</t>
  </si>
  <si>
    <t>Módulo 4 - Custo de Reposição do Profissional Ausente</t>
  </si>
  <si>
    <t>Módulo 5 - Insumos Diversos</t>
  </si>
  <si>
    <t>Subtotal (A+B+C+D)</t>
  </si>
  <si>
    <t>Módulo 6 - Custos Indiretos, Tributos e Lucro</t>
  </si>
  <si>
    <t>VALOR TOTAL POR EMPREGADO</t>
  </si>
  <si>
    <t>ANEXO I-C - QUADRO-RESUMO - VALOR MENSAL DOS SERVIÇOS</t>
  </si>
  <si>
    <t>Tipo de serviço (A)</t>
  </si>
  <si>
    <t>Valor proposto por empregado (B)</t>
  </si>
  <si>
    <t xml:space="preserve">Qtde. de empregados por posto (C) </t>
  </si>
  <si>
    <t>Valor proposto por posto (D) = (B x C)</t>
  </si>
  <si>
    <t>Qtde. de postos (E)</t>
  </si>
  <si>
    <t>Valor total serviço (F) = (D x E)</t>
  </si>
  <si>
    <t>Vigilância Patrimonial Armada 12 x 36h Diurno (seg-dom) - Canteiro Administrativo</t>
  </si>
  <si>
    <t>Vigilância Patrimonial Armada 12 x 36h Diurno (seg-dom) - Extensão da via/faixa de domínio</t>
  </si>
  <si>
    <t>Vigilância Patrimonial Armada 12 x 36h Diurno (seg-dom) - Ponte</t>
  </si>
  <si>
    <t>Vigilância Patrimonial Armada 12 x 36h Noturno (seg-dom) - Canteiro Administrativo</t>
  </si>
  <si>
    <t>Vigilância Patrimonial Armada 12 x 36h Noturno (seg-dom) - Extensão da via/faixa de domínio</t>
  </si>
  <si>
    <t>Vigilância Patrimonial Armada 12 x 36h Noturno (seg-dom) - Ponte</t>
  </si>
  <si>
    <t>VALOR MENSAL DOS SERVIÇOS (Soma da Coluna (F))</t>
  </si>
  <si>
    <t>ANEXO I-D - QUADRO-DEMONSTRATIVO - VALOR GLOBAL DA PROPOSTA</t>
  </si>
  <si>
    <t>Valor Global da Proposta</t>
  </si>
  <si>
    <t>Valor proposto por unidade de medida *</t>
  </si>
  <si>
    <t>A1</t>
  </si>
  <si>
    <t>A2</t>
  </si>
  <si>
    <t>A3</t>
  </si>
  <si>
    <t>A4</t>
  </si>
  <si>
    <t>A5</t>
  </si>
  <si>
    <t>A6</t>
  </si>
  <si>
    <t>Valor mensal do serviço</t>
  </si>
  <si>
    <t>Valor global da proposta (valor mensal do serviço x nº meses do contrato)</t>
  </si>
  <si>
    <t>Nota (1): Informar o valor da unidade de medida por tipo de serviço.</t>
  </si>
  <si>
    <t>LOTE 4S FNS - SÃO SIMÃO/GO</t>
  </si>
  <si>
    <t>Planilha de Custos e Formação de Preços para Serviços de Vigilância executados de forma contínua em edifícios públicos</t>
  </si>
  <si>
    <t>Localidade</t>
  </si>
  <si>
    <t>Postos de Vigilância – valor e quantidade postos por tipo e quant. de vigilantes por posto e localidade</t>
  </si>
  <si>
    <t>Valor Mensal</t>
  </si>
  <si>
    <t>Valor Global (12 meses)</t>
  </si>
  <si>
    <t>Q.V.</t>
  </si>
  <si>
    <t>Q.P.</t>
  </si>
  <si>
    <t>Salário Base (R$)</t>
  </si>
  <si>
    <t>Valor do Posto (R$)</t>
  </si>
  <si>
    <t>Valor Mensal do Serviço</t>
  </si>
  <si>
    <t>Valor Global do Serviço (12 meses)</t>
  </si>
  <si>
    <t xml:space="preserve">* Q.V – Quantidade de Vigilantes; Q.P – Quantidade de Postos. </t>
  </si>
  <si>
    <t>SRT00020/2018</t>
  </si>
  <si>
    <t>Seguro de Vida Assistência ou Auxílio Funeral e Auxílio Alimentação</t>
  </si>
  <si>
    <t>Colete à prova de balas</t>
  </si>
  <si>
    <t>Plano de Saúde e Odontológico</t>
  </si>
  <si>
    <t>01/01/2018</t>
  </si>
  <si>
    <t>INSUMOS DE MÃO DE OBRA VIGILÂNCIA ARMADA  - LOTE 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</si>
</sst>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&quot;R$ &quot;* #,##0.00_-;&quot;-R$ &quot;* #,##0.00_-;_-&quot;R$ &quot;* \-??_-;_-@_-"/>
    <numFmt numFmtId="165" formatCode="&quot;R$ &quot;#,##0.00"/>
    <numFmt numFmtId="166" formatCode="dd/mm/yy"/>
    <numFmt numFmtId="167" formatCode="[$R$-416]\ #,##0.00;[Red]\-[$R$-416]\ #,##0.00"/>
    <numFmt numFmtId="168" formatCode="&quot;R$ &quot;#,##0.00;[Red]&quot;R$ &quot;#,##0.00"/>
    <numFmt numFmtId="169" formatCode="&quot;R$&quot;\ #,##0.00"/>
    <numFmt numFmtId="170" formatCode="0.0000%"/>
    <numFmt numFmtId="171" formatCode="#,##0.00\ ;&quot; (&quot;#,##0.00\);&quot; -&quot;#\ ;@\ "/>
    <numFmt numFmtId="172" formatCode="&quot;R$ &quot;#,##0.00_);[Red]&quot;(R$ &quot;#,##0.00\)"/>
    <numFmt numFmtId="173" formatCode="[$R$-416]\ #,##0.00;[Red]\-[$R$-416]\ #,##0.00;\-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u/>
      <sz val="12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164" fontId="17" fillId="0" borderId="0" applyFill="0" applyBorder="0" applyAlignment="0" applyProtection="0"/>
    <xf numFmtId="0" fontId="13" fillId="21" borderId="0" applyNumberFormat="0" applyBorder="0" applyAlignment="0" applyProtection="0"/>
    <xf numFmtId="0" fontId="17" fillId="22" borderId="7" applyNumberFormat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ill="0" applyBorder="0" applyAlignment="0" applyProtection="0"/>
  </cellStyleXfs>
  <cellXfs count="287">
    <xf numFmtId="0" fontId="0" fillId="0" borderId="0" xfId="0"/>
    <xf numFmtId="0" fontId="18" fillId="23" borderId="0" xfId="0" applyFont="1" applyFill="1" applyAlignment="1">
      <alignment horizontal="center" vertical="center"/>
    </xf>
    <xf numFmtId="0" fontId="19" fillId="23" borderId="0" xfId="0" applyFont="1" applyFill="1" applyAlignment="1">
      <alignment vertic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4" fillId="0" borderId="13" xfId="0" applyFont="1" applyBorder="1"/>
    <xf numFmtId="164" fontId="20" fillId="0" borderId="10" xfId="36" applyFont="1" applyFill="1" applyBorder="1" applyAlignment="1" applyProtection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4" fontId="20" fillId="0" borderId="10" xfId="36" applyFont="1" applyFill="1" applyBorder="1" applyAlignment="1" applyProtection="1">
      <alignment horizontal="right"/>
    </xf>
    <xf numFmtId="0" fontId="24" fillId="0" borderId="11" xfId="0" applyFont="1" applyBorder="1"/>
    <xf numFmtId="164" fontId="20" fillId="0" borderId="11" xfId="36" applyFont="1" applyFill="1" applyBorder="1" applyAlignment="1" applyProtection="1">
      <alignment horizontal="right"/>
    </xf>
    <xf numFmtId="0" fontId="24" fillId="0" borderId="13" xfId="0" applyFont="1" applyBorder="1" applyAlignment="1">
      <alignment wrapText="1"/>
    </xf>
    <xf numFmtId="169" fontId="26" fillId="23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0" fontId="26" fillId="23" borderId="11" xfId="44" applyNumberFormat="1" applyFont="1" applyFill="1" applyBorder="1" applyAlignment="1">
      <alignment horizontal="center" vertical="center"/>
    </xf>
    <xf numFmtId="170" fontId="26" fillId="23" borderId="11" xfId="44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164" fontId="20" fillId="0" borderId="10" xfId="36" applyFont="1" applyFill="1" applyBorder="1" applyAlignment="1" applyProtection="1">
      <alignment horizontal="right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>
      <alignment horizontal="center" vertical="center" wrapText="1"/>
    </xf>
    <xf numFmtId="164" fontId="20" fillId="0" borderId="28" xfId="36" applyFont="1" applyFill="1" applyBorder="1" applyAlignment="1" applyProtection="1">
      <alignment horizontal="right" vertical="center" wrapText="1"/>
    </xf>
    <xf numFmtId="0" fontId="24" fillId="0" borderId="30" xfId="0" applyFont="1" applyBorder="1"/>
    <xf numFmtId="0" fontId="26" fillId="0" borderId="20" xfId="0" applyFont="1" applyBorder="1" applyAlignment="1">
      <alignment horizontal="center" vertical="center" wrapText="1"/>
    </xf>
    <xf numFmtId="164" fontId="20" fillId="0" borderId="20" xfId="36" applyFont="1" applyFill="1" applyBorder="1" applyAlignment="1" applyProtection="1">
      <alignment horizontal="right" vertical="center" wrapText="1"/>
    </xf>
    <xf numFmtId="164" fontId="20" fillId="0" borderId="31" xfId="36" applyFont="1" applyFill="1" applyBorder="1" applyAlignment="1" applyProtection="1">
      <alignment horizontal="right" vertical="center" wrapText="1"/>
    </xf>
    <xf numFmtId="164" fontId="25" fillId="7" borderId="33" xfId="0" applyNumberFormat="1" applyFont="1" applyFill="1" applyBorder="1" applyAlignment="1">
      <alignment vertical="center"/>
    </xf>
    <xf numFmtId="43" fontId="20" fillId="0" borderId="0" xfId="0" applyNumberFormat="1" applyFont="1"/>
    <xf numFmtId="0" fontId="26" fillId="0" borderId="11" xfId="0" applyFont="1" applyBorder="1" applyAlignment="1">
      <alignment horizontal="center" vertical="center" wrapText="1"/>
    </xf>
    <xf numFmtId="164" fontId="20" fillId="0" borderId="11" xfId="36" applyFont="1" applyFill="1" applyBorder="1" applyAlignment="1" applyProtection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 textRotation="179"/>
    </xf>
    <xf numFmtId="0" fontId="26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justify" vertical="center"/>
    </xf>
    <xf numFmtId="0" fontId="26" fillId="0" borderId="0" xfId="0" applyFont="1" applyFill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169" fontId="19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horizontal="left" vertical="center" indent="1"/>
    </xf>
    <xf numFmtId="46" fontId="19" fillId="0" borderId="0" xfId="0" applyNumberFormat="1" applyFont="1" applyFill="1" applyAlignment="1">
      <alignment horizontal="left" vertical="center" indent="1"/>
    </xf>
    <xf numFmtId="169" fontId="19" fillId="0" borderId="0" xfId="0" applyNumberFormat="1" applyFont="1" applyFill="1" applyAlignment="1">
      <alignment horizontal="left" vertical="center" indent="1"/>
    </xf>
    <xf numFmtId="10" fontId="25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173" fontId="26" fillId="0" borderId="11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left" vertical="center" indent="1"/>
    </xf>
    <xf numFmtId="0" fontId="25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6" fontId="19" fillId="0" borderId="0" xfId="0" applyNumberFormat="1" applyFont="1" applyFill="1" applyAlignment="1">
      <alignment vertical="center"/>
    </xf>
    <xf numFmtId="169" fontId="19" fillId="23" borderId="0" xfId="0" applyNumberFormat="1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70" fontId="25" fillId="23" borderId="11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10" fontId="25" fillId="0" borderId="11" xfId="44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170" fontId="25" fillId="0" borderId="11" xfId="44" applyNumberFormat="1" applyFont="1" applyFill="1" applyBorder="1" applyAlignment="1">
      <alignment horizontal="center" vertical="center"/>
    </xf>
    <xf numFmtId="10" fontId="26" fillId="0" borderId="11" xfId="44" applyNumberFormat="1" applyFont="1" applyFill="1" applyBorder="1" applyAlignment="1">
      <alignment horizontal="center" vertical="center"/>
    </xf>
    <xf numFmtId="170" fontId="25" fillId="0" borderId="11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168" fontId="26" fillId="0" borderId="0" xfId="0" applyNumberFormat="1" applyFont="1" applyFill="1" applyAlignment="1">
      <alignment vertical="center"/>
    </xf>
    <xf numFmtId="167" fontId="25" fillId="0" borderId="17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1"/>
    </xf>
    <xf numFmtId="10" fontId="26" fillId="0" borderId="0" xfId="0" applyNumberFormat="1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0" fontId="33" fillId="0" borderId="0" xfId="0" applyNumberFormat="1" applyFont="1" applyFill="1" applyBorder="1" applyAlignment="1">
      <alignment vertical="center"/>
    </xf>
    <xf numFmtId="167" fontId="33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0" fontId="25" fillId="0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 textRotation="179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Alignment="1">
      <alignment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167" fontId="20" fillId="0" borderId="38" xfId="0" applyNumberFormat="1" applyFont="1" applyBorder="1" applyAlignment="1">
      <alignment horizontal="center" vertical="center"/>
    </xf>
    <xf numFmtId="169" fontId="20" fillId="0" borderId="38" xfId="0" applyNumberFormat="1" applyFont="1" applyBorder="1" applyAlignment="1">
      <alignment horizontal="center" vertical="center"/>
    </xf>
    <xf numFmtId="167" fontId="20" fillId="0" borderId="3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7" fontId="21" fillId="0" borderId="38" xfId="0" applyNumberFormat="1" applyFont="1" applyBorder="1" applyAlignment="1">
      <alignment horizontal="center" vertical="center"/>
    </xf>
    <xf numFmtId="167" fontId="21" fillId="0" borderId="3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167" fontId="36" fillId="24" borderId="0" xfId="0" applyNumberFormat="1" applyFont="1" applyFill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36" fillId="24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0" fontId="19" fillId="0" borderId="0" xfId="44" applyNumberFormat="1" applyFont="1" applyFill="1" applyAlignment="1">
      <alignment vertical="center"/>
    </xf>
    <xf numFmtId="43" fontId="19" fillId="0" borderId="0" xfId="45" applyFont="1" applyFill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4" fillId="0" borderId="41" xfId="0" applyFont="1" applyBorder="1"/>
    <xf numFmtId="164" fontId="20" fillId="0" borderId="45" xfId="36" applyFont="1" applyFill="1" applyBorder="1" applyAlignment="1" applyProtection="1">
      <alignment horizontal="right"/>
    </xf>
    <xf numFmtId="0" fontId="24" fillId="0" borderId="46" xfId="0" applyFont="1" applyBorder="1"/>
    <xf numFmtId="0" fontId="24" fillId="0" borderId="47" xfId="0" applyFont="1" applyBorder="1"/>
    <xf numFmtId="164" fontId="20" fillId="0" borderId="47" xfId="36" applyFont="1" applyFill="1" applyBorder="1" applyAlignment="1" applyProtection="1">
      <alignment horizontal="right"/>
    </xf>
    <xf numFmtId="164" fontId="20" fillId="0" borderId="48" xfId="36" applyFont="1" applyFill="1" applyBorder="1" applyAlignment="1" applyProtection="1">
      <alignment horizontal="right"/>
    </xf>
    <xf numFmtId="164" fontId="20" fillId="0" borderId="45" xfId="36" applyFont="1" applyFill="1" applyBorder="1" applyAlignment="1" applyProtection="1">
      <alignment horizontal="right" vertical="center" wrapText="1"/>
    </xf>
    <xf numFmtId="164" fontId="25" fillId="7" borderId="48" xfId="0" applyNumberFormat="1" applyFont="1" applyFill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169" fontId="25" fillId="7" borderId="48" xfId="46" applyNumberFormat="1" applyFont="1" applyFill="1" applyBorder="1" applyAlignment="1" applyProtection="1">
      <alignment horizontal="right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 wrapText="1"/>
    </xf>
    <xf numFmtId="0" fontId="20" fillId="0" borderId="57" xfId="0" applyFont="1" applyBorder="1"/>
    <xf numFmtId="0" fontId="20" fillId="0" borderId="0" xfId="0" applyFont="1" applyBorder="1"/>
    <xf numFmtId="0" fontId="20" fillId="0" borderId="58" xfId="0" applyFont="1" applyBorder="1"/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7" borderId="52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 vertical="center"/>
    </xf>
    <xf numFmtId="0" fontId="25" fillId="7" borderId="54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 vertical="center"/>
    </xf>
    <xf numFmtId="0" fontId="25" fillId="7" borderId="47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6" fillId="23" borderId="24" xfId="0" applyFont="1" applyFill="1" applyBorder="1" applyAlignment="1">
      <alignment horizontal="left" vertical="center"/>
    </xf>
    <xf numFmtId="0" fontId="26" fillId="23" borderId="35" xfId="0" applyFont="1" applyFill="1" applyBorder="1" applyAlignment="1">
      <alignment horizontal="left" vertical="center"/>
    </xf>
    <xf numFmtId="173" fontId="26" fillId="23" borderId="11" xfId="0" applyNumberFormat="1" applyFont="1" applyFill="1" applyBorder="1" applyAlignment="1">
      <alignment horizontal="center" vertical="center"/>
    </xf>
    <xf numFmtId="169" fontId="26" fillId="23" borderId="11" xfId="0" applyNumberFormat="1" applyFont="1" applyFill="1" applyBorder="1" applyAlignment="1">
      <alignment horizontal="center" vertical="center"/>
    </xf>
    <xf numFmtId="169" fontId="26" fillId="23" borderId="17" xfId="0" applyNumberFormat="1" applyFont="1" applyFill="1" applyBorder="1" applyAlignment="1">
      <alignment horizontal="center" vertical="center"/>
    </xf>
    <xf numFmtId="169" fontId="26" fillId="23" borderId="19" xfId="0" applyNumberFormat="1" applyFont="1" applyFill="1" applyBorder="1" applyAlignment="1">
      <alignment horizontal="center" vertical="center"/>
    </xf>
    <xf numFmtId="0" fontId="26" fillId="23" borderId="24" xfId="0" applyFont="1" applyFill="1" applyBorder="1" applyAlignment="1">
      <alignment horizontal="left" vertical="center" wrapText="1"/>
    </xf>
    <xf numFmtId="0" fontId="26" fillId="23" borderId="35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167" fontId="25" fillId="0" borderId="11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6" fillId="23" borderId="17" xfId="0" applyFont="1" applyFill="1" applyBorder="1" applyAlignment="1">
      <alignment horizontal="left" vertical="center"/>
    </xf>
    <xf numFmtId="0" fontId="26" fillId="23" borderId="19" xfId="0" applyFont="1" applyFill="1" applyBorder="1" applyAlignment="1">
      <alignment horizontal="left" vertical="center"/>
    </xf>
    <xf numFmtId="0" fontId="26" fillId="23" borderId="18" xfId="0" applyFont="1" applyFill="1" applyBorder="1" applyAlignment="1">
      <alignment horizontal="left" vertical="center"/>
    </xf>
    <xf numFmtId="173" fontId="26" fillId="23" borderId="17" xfId="0" applyNumberFormat="1" applyFont="1" applyFill="1" applyBorder="1" applyAlignment="1">
      <alignment horizontal="center" vertical="center"/>
    </xf>
    <xf numFmtId="173" fontId="26" fillId="23" borderId="19" xfId="0" applyNumberFormat="1" applyFont="1" applyFill="1" applyBorder="1" applyAlignment="1">
      <alignment horizontal="center" vertical="center"/>
    </xf>
    <xf numFmtId="169" fontId="26" fillId="0" borderId="17" xfId="0" applyNumberFormat="1" applyFont="1" applyFill="1" applyBorder="1" applyAlignment="1">
      <alignment horizontal="center" vertical="center"/>
    </xf>
    <xf numFmtId="169" fontId="26" fillId="0" borderId="19" xfId="0" applyNumberFormat="1" applyFont="1" applyFill="1" applyBorder="1" applyAlignment="1">
      <alignment horizontal="center" vertical="center"/>
    </xf>
    <xf numFmtId="167" fontId="25" fillId="23" borderId="11" xfId="0" applyNumberFormat="1" applyFont="1" applyFill="1" applyBorder="1" applyAlignment="1">
      <alignment horizontal="center" vertical="center"/>
    </xf>
    <xf numFmtId="167" fontId="25" fillId="0" borderId="17" xfId="0" applyNumberFormat="1" applyFont="1" applyFill="1" applyBorder="1" applyAlignment="1">
      <alignment horizontal="center" vertical="center"/>
    </xf>
    <xf numFmtId="167" fontId="25" fillId="0" borderId="19" xfId="0" applyNumberFormat="1" applyFont="1" applyFill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/>
    </xf>
    <xf numFmtId="173" fontId="25" fillId="0" borderId="18" xfId="0" applyNumberFormat="1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left" vertical="center"/>
    </xf>
    <xf numFmtId="173" fontId="26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6" fillId="23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169" fontId="26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167" fontId="26" fillId="0" borderId="11" xfId="0" applyNumberFormat="1" applyFont="1" applyFill="1" applyBorder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167" fontId="26" fillId="0" borderId="17" xfId="0" applyNumberFormat="1" applyFont="1" applyFill="1" applyBorder="1" applyAlignment="1">
      <alignment horizontal="center" vertical="center"/>
    </xf>
    <xf numFmtId="167" fontId="26" fillId="0" borderId="19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0" fontId="25" fillId="0" borderId="17" xfId="0" applyNumberFormat="1" applyFont="1" applyFill="1" applyBorder="1" applyAlignment="1">
      <alignment horizontal="center" vertical="center" wrapText="1"/>
    </xf>
    <xf numFmtId="10" fontId="25" fillId="0" borderId="19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167" fontId="25" fillId="0" borderId="19" xfId="0" applyNumberFormat="1" applyFont="1" applyFill="1" applyBorder="1" applyAlignment="1">
      <alignment horizontal="center" vertical="center" wrapText="1"/>
    </xf>
    <xf numFmtId="168" fontId="26" fillId="0" borderId="17" xfId="0" applyNumberFormat="1" applyFont="1" applyFill="1" applyBorder="1" applyAlignment="1">
      <alignment horizontal="center" vertical="center"/>
    </xf>
    <xf numFmtId="168" fontId="26" fillId="0" borderId="19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65" fontId="26" fillId="0" borderId="19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top" wrapText="1"/>
    </xf>
    <xf numFmtId="0" fontId="3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37" xfId="0" applyFont="1" applyBorder="1" applyAlignment="1">
      <alignment horizontal="center" vertical="center" wrapTex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oeda" xfId="36" builtinId="4"/>
    <cellStyle name="Neutral" xfId="37"/>
    <cellStyle name="Normal" xfId="0" builtinId="0"/>
    <cellStyle name="Note" xfId="38"/>
    <cellStyle name="Output" xfId="39"/>
    <cellStyle name="Porcentagem" xfId="44" builtinId="5"/>
    <cellStyle name="Separador de milhares_Planilha Custos Vigilancia GEXDF goias - retificada" xfId="46"/>
    <cellStyle name="Title" xfId="40"/>
    <cellStyle name="Título 1 1" xfId="41"/>
    <cellStyle name="Título 5" xfId="42"/>
    <cellStyle name="Vírgula" xfId="45" builtinId="3"/>
    <cellStyle name="Warning Text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95250</xdr:rowOff>
    </xdr:from>
    <xdr:to>
      <xdr:col>4</xdr:col>
      <xdr:colOff>1000125</xdr:colOff>
      <xdr:row>1</xdr:row>
      <xdr:rowOff>190500</xdr:rowOff>
    </xdr:to>
    <xdr:pic>
      <xdr:nvPicPr>
        <xdr:cNvPr id="2" name="Imagem 3" descr="logo vale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2562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04\geadm$\COORDENA&#199;&#195;O%20DE%20COMPRAS\3.%20Juliana\1-%20Processos\22%20-%20Vigil&#226;ncia%204S\Modelos%20de%20planilhas%20de%20custo%20IN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sumos"/>
      <sheetName val="Mão de Obra"/>
      <sheetName val="Resumo"/>
    </sheetNames>
    <sheetDataSet>
      <sheetData sheetId="0">
        <row r="52">
          <cell r="D52">
            <v>0</v>
          </cell>
        </row>
      </sheetData>
      <sheetData sheetId="1">
        <row r="35">
          <cell r="F35">
            <v>0</v>
          </cell>
        </row>
        <row r="153">
          <cell r="C153" t="str">
            <v>Vigilância Patrimonial Armada 12 x 36h Diurno (seg-dom) - Canteiro Administrativo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N153">
            <v>2</v>
          </cell>
        </row>
        <row r="154">
          <cell r="C154" t="str">
            <v>Vigilância Patrimonial Armada 12 x 36h Diurno (seg-dom) - Extensão da via/faixa de domínio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N154">
            <v>2</v>
          </cell>
        </row>
        <row r="155">
          <cell r="C155" t="str">
            <v>Vigilância Patrimonial Armada 12 x 36h Diurno (seg-dom) - Ponte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N155">
            <v>1</v>
          </cell>
        </row>
        <row r="156">
          <cell r="C156" t="str">
            <v>Vigilância Patrimonial Armada 12 x 36h Noturno (seg-dom) - Canteiro Administrativo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N156">
            <v>2</v>
          </cell>
        </row>
        <row r="157">
          <cell r="C157" t="str">
            <v>Vigilância Patrimonial Armada 12 x 36h Noturno (seg-dom) - Extensão da via/faixa de domínio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N157">
            <v>4</v>
          </cell>
        </row>
        <row r="158">
          <cell r="C158" t="str">
            <v>Vigilância Patrimonial Armada 12 x 36h Noturno (seg-dom) - Ponte</v>
          </cell>
          <cell r="N158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opLeftCell="A40" zoomScale="115" zoomScaleNormal="115" zoomScaleSheetLayoutView="85" workbookViewId="0">
      <selection activeCell="A48" sqref="A48:F48"/>
    </sheetView>
  </sheetViews>
  <sheetFormatPr defaultColWidth="11.5703125" defaultRowHeight="12.75" x14ac:dyDescent="0.2"/>
  <cols>
    <col min="1" max="2" width="13" style="3" customWidth="1"/>
    <col min="3" max="3" width="35.7109375" style="3" customWidth="1"/>
    <col min="4" max="4" width="14.85546875" style="3" customWidth="1"/>
    <col min="5" max="5" width="13" style="3" customWidth="1"/>
    <col min="6" max="6" width="15.5703125" style="3" bestFit="1" customWidth="1"/>
    <col min="7" max="7" width="14.140625" style="3" customWidth="1"/>
    <col min="8" max="16384" width="11.5703125" style="3"/>
  </cols>
  <sheetData>
    <row r="1" spans="1:7" ht="16.5" thickBot="1" x14ac:dyDescent="0.25">
      <c r="A1" s="174" t="s">
        <v>245</v>
      </c>
      <c r="B1" s="175"/>
      <c r="C1" s="175"/>
      <c r="D1" s="175"/>
      <c r="E1" s="175"/>
      <c r="F1" s="175"/>
      <c r="G1" s="176"/>
    </row>
    <row r="2" spans="1:7" ht="15.75" thickBot="1" x14ac:dyDescent="0.3">
      <c r="A2" s="165"/>
      <c r="B2" s="4"/>
      <c r="C2" s="5"/>
      <c r="D2" s="6"/>
      <c r="E2" s="7"/>
      <c r="F2" s="7"/>
      <c r="G2" s="166"/>
    </row>
    <row r="3" spans="1:7" ht="16.5" thickBot="1" x14ac:dyDescent="0.25">
      <c r="A3" s="177" t="s">
        <v>58</v>
      </c>
      <c r="B3" s="178"/>
      <c r="C3" s="178"/>
      <c r="D3" s="178"/>
      <c r="E3" s="178"/>
      <c r="F3" s="178"/>
      <c r="G3" s="179"/>
    </row>
    <row r="4" spans="1:7" ht="36" x14ac:dyDescent="0.2">
      <c r="A4" s="162" t="s">
        <v>0</v>
      </c>
      <c r="B4" s="152" t="s">
        <v>25</v>
      </c>
      <c r="C4" s="8" t="s">
        <v>1</v>
      </c>
      <c r="D4" s="34" t="s">
        <v>59</v>
      </c>
      <c r="E4" s="8" t="s">
        <v>60</v>
      </c>
      <c r="F4" s="8" t="s">
        <v>61</v>
      </c>
      <c r="G4" s="163" t="s">
        <v>62</v>
      </c>
    </row>
    <row r="5" spans="1:7" ht="14.25" customHeight="1" x14ac:dyDescent="0.25">
      <c r="A5" s="180" t="s">
        <v>2</v>
      </c>
      <c r="B5" s="9" t="s">
        <v>11</v>
      </c>
      <c r="C5" s="10" t="s">
        <v>32</v>
      </c>
      <c r="D5" s="11"/>
      <c r="E5" s="35">
        <v>2</v>
      </c>
      <c r="F5" s="36">
        <f>ROUND(E5*D5,2)</f>
        <v>0</v>
      </c>
      <c r="G5" s="40">
        <f>ROUND(F5/12,2)</f>
        <v>0</v>
      </c>
    </row>
    <row r="6" spans="1:7" ht="15" x14ac:dyDescent="0.25">
      <c r="A6" s="181"/>
      <c r="B6" s="9" t="s">
        <v>11</v>
      </c>
      <c r="C6" s="10" t="s">
        <v>33</v>
      </c>
      <c r="D6" s="11"/>
      <c r="E6" s="35">
        <v>2</v>
      </c>
      <c r="F6" s="36">
        <f t="shared" ref="F6:F13" si="0">ROUND(E6*D6,2)</f>
        <v>0</v>
      </c>
      <c r="G6" s="40">
        <f t="shared" ref="G6:G13" si="1">ROUND(F6/12,2)</f>
        <v>0</v>
      </c>
    </row>
    <row r="7" spans="1:7" ht="14.25" customHeight="1" x14ac:dyDescent="0.25">
      <c r="A7" s="181"/>
      <c r="B7" s="9" t="s">
        <v>11</v>
      </c>
      <c r="C7" s="10" t="s">
        <v>24</v>
      </c>
      <c r="D7" s="11"/>
      <c r="E7" s="35">
        <v>1</v>
      </c>
      <c r="F7" s="36">
        <f t="shared" si="0"/>
        <v>0</v>
      </c>
      <c r="G7" s="40">
        <f t="shared" si="1"/>
        <v>0</v>
      </c>
    </row>
    <row r="8" spans="1:7" ht="15" x14ac:dyDescent="0.25">
      <c r="A8" s="181"/>
      <c r="B8" s="9" t="s">
        <v>11</v>
      </c>
      <c r="C8" s="10" t="s">
        <v>27</v>
      </c>
      <c r="D8" s="11"/>
      <c r="E8" s="35">
        <v>6</v>
      </c>
      <c r="F8" s="36">
        <f t="shared" si="0"/>
        <v>0</v>
      </c>
      <c r="G8" s="40">
        <f t="shared" si="1"/>
        <v>0</v>
      </c>
    </row>
    <row r="9" spans="1:7" ht="15" x14ac:dyDescent="0.25">
      <c r="A9" s="181"/>
      <c r="B9" s="9" t="s">
        <v>11</v>
      </c>
      <c r="C9" s="10" t="s">
        <v>34</v>
      </c>
      <c r="D9" s="11"/>
      <c r="E9" s="35">
        <v>2</v>
      </c>
      <c r="F9" s="36">
        <f t="shared" si="0"/>
        <v>0</v>
      </c>
      <c r="G9" s="40">
        <f t="shared" si="1"/>
        <v>0</v>
      </c>
    </row>
    <row r="10" spans="1:7" ht="15" x14ac:dyDescent="0.25">
      <c r="A10" s="181"/>
      <c r="B10" s="9" t="s">
        <v>11</v>
      </c>
      <c r="C10" s="10" t="s">
        <v>35</v>
      </c>
      <c r="D10" s="11"/>
      <c r="E10" s="35">
        <v>1</v>
      </c>
      <c r="F10" s="36">
        <f t="shared" si="0"/>
        <v>0</v>
      </c>
      <c r="G10" s="40">
        <f t="shared" si="1"/>
        <v>0</v>
      </c>
    </row>
    <row r="11" spans="1:7" ht="15" x14ac:dyDescent="0.25">
      <c r="A11" s="181"/>
      <c r="B11" s="9" t="s">
        <v>11</v>
      </c>
      <c r="C11" s="10" t="s">
        <v>57</v>
      </c>
      <c r="D11" s="11"/>
      <c r="E11" s="35">
        <v>1</v>
      </c>
      <c r="F11" s="36">
        <f t="shared" si="0"/>
        <v>0</v>
      </c>
      <c r="G11" s="40">
        <f t="shared" si="1"/>
        <v>0</v>
      </c>
    </row>
    <row r="12" spans="1:7" ht="15" x14ac:dyDescent="0.25">
      <c r="A12" s="181"/>
      <c r="B12" s="9" t="s">
        <v>11</v>
      </c>
      <c r="C12" s="10" t="s">
        <v>36</v>
      </c>
      <c r="D12" s="11"/>
      <c r="E12" s="35">
        <v>1</v>
      </c>
      <c r="F12" s="36">
        <f t="shared" si="0"/>
        <v>0</v>
      </c>
      <c r="G12" s="40">
        <f t="shared" si="1"/>
        <v>0</v>
      </c>
    </row>
    <row r="13" spans="1:7" ht="15" x14ac:dyDescent="0.25">
      <c r="A13" s="181"/>
      <c r="B13" s="9" t="s">
        <v>11</v>
      </c>
      <c r="C13" s="10" t="s">
        <v>37</v>
      </c>
      <c r="D13" s="11"/>
      <c r="E13" s="35">
        <v>1</v>
      </c>
      <c r="F13" s="36">
        <f t="shared" si="0"/>
        <v>0</v>
      </c>
      <c r="G13" s="40">
        <f t="shared" si="1"/>
        <v>0</v>
      </c>
    </row>
    <row r="14" spans="1:7" ht="15" customHeight="1" thickBot="1" x14ac:dyDescent="0.25">
      <c r="A14" s="182" t="s">
        <v>63</v>
      </c>
      <c r="B14" s="183"/>
      <c r="C14" s="183"/>
      <c r="D14" s="183"/>
      <c r="E14" s="183"/>
      <c r="F14" s="184"/>
      <c r="G14" s="164">
        <f>SUM(G5:G13)</f>
        <v>0</v>
      </c>
    </row>
    <row r="15" spans="1:7" ht="18" customHeight="1" thickBot="1" x14ac:dyDescent="0.3">
      <c r="A15" s="167"/>
      <c r="B15" s="12"/>
      <c r="C15" s="5"/>
      <c r="D15" s="13"/>
      <c r="E15" s="14"/>
      <c r="F15" s="14"/>
      <c r="G15" s="168"/>
    </row>
    <row r="16" spans="1:7" ht="15.75" customHeight="1" thickBot="1" x14ac:dyDescent="0.25">
      <c r="A16" s="177" t="s">
        <v>64</v>
      </c>
      <c r="B16" s="178"/>
      <c r="C16" s="178"/>
      <c r="D16" s="178"/>
      <c r="E16" s="178"/>
      <c r="F16" s="178"/>
      <c r="G16" s="179"/>
    </row>
    <row r="17" spans="1:9" ht="36" x14ac:dyDescent="0.2">
      <c r="A17" s="37" t="s">
        <v>0</v>
      </c>
      <c r="B17" s="152" t="s">
        <v>25</v>
      </c>
      <c r="C17" s="15" t="s">
        <v>1</v>
      </c>
      <c r="D17" s="38" t="s">
        <v>59</v>
      </c>
      <c r="E17" s="15" t="s">
        <v>65</v>
      </c>
      <c r="F17" s="15" t="s">
        <v>66</v>
      </c>
      <c r="G17" s="39" t="s">
        <v>62</v>
      </c>
    </row>
    <row r="18" spans="1:9" ht="15" x14ac:dyDescent="0.25">
      <c r="A18" s="172" t="s">
        <v>2</v>
      </c>
      <c r="B18" s="9" t="s">
        <v>11</v>
      </c>
      <c r="C18" s="10" t="s">
        <v>28</v>
      </c>
      <c r="D18" s="16"/>
      <c r="E18" s="35">
        <v>4</v>
      </c>
      <c r="F18" s="36">
        <f>ROUND(D18*E18,2)</f>
        <v>0</v>
      </c>
      <c r="G18" s="40">
        <f>ROUND(((F18/12)/24),2)</f>
        <v>0</v>
      </c>
    </row>
    <row r="19" spans="1:9" ht="15" x14ac:dyDescent="0.25">
      <c r="A19" s="173"/>
      <c r="B19" s="9" t="s">
        <v>11</v>
      </c>
      <c r="C19" s="10" t="s">
        <v>23</v>
      </c>
      <c r="D19" s="16"/>
      <c r="E19" s="35">
        <f>5*24</f>
        <v>120</v>
      </c>
      <c r="F19" s="36">
        <f t="shared" ref="F19:F20" si="2">ROUND(D19*E19,2)</f>
        <v>0</v>
      </c>
      <c r="G19" s="40">
        <f>ROUND(((F19/12)/24),2)</f>
        <v>0</v>
      </c>
    </row>
    <row r="20" spans="1:9" ht="15.75" thickBot="1" x14ac:dyDescent="0.3">
      <c r="A20" s="173"/>
      <c r="B20" s="24" t="s">
        <v>11</v>
      </c>
      <c r="C20" s="41" t="s">
        <v>29</v>
      </c>
      <c r="D20" s="16"/>
      <c r="E20" s="42">
        <f>24*2</f>
        <v>48</v>
      </c>
      <c r="F20" s="43">
        <f t="shared" si="2"/>
        <v>0</v>
      </c>
      <c r="G20" s="44">
        <f>ROUND(((F20/12)/24),2)</f>
        <v>0</v>
      </c>
    </row>
    <row r="21" spans="1:9" ht="13.5" thickBot="1" x14ac:dyDescent="0.25">
      <c r="A21" s="187" t="s">
        <v>63</v>
      </c>
      <c r="B21" s="188"/>
      <c r="C21" s="188"/>
      <c r="D21" s="188"/>
      <c r="E21" s="188"/>
      <c r="F21" s="189"/>
      <c r="G21" s="45">
        <f>SUM(G18:G20)</f>
        <v>0</v>
      </c>
    </row>
    <row r="22" spans="1:9" ht="17.25" customHeight="1" thickBot="1" x14ac:dyDescent="0.25">
      <c r="A22" s="169"/>
      <c r="B22" s="170"/>
      <c r="C22" s="170"/>
      <c r="D22" s="170"/>
      <c r="E22" s="170"/>
      <c r="F22" s="170"/>
      <c r="G22" s="171"/>
    </row>
    <row r="23" spans="1:9" ht="15.75" customHeight="1" thickBot="1" x14ac:dyDescent="0.25">
      <c r="A23" s="177" t="s">
        <v>67</v>
      </c>
      <c r="B23" s="178"/>
      <c r="C23" s="178"/>
      <c r="D23" s="178"/>
      <c r="E23" s="178"/>
      <c r="F23" s="178"/>
      <c r="G23" s="179"/>
    </row>
    <row r="24" spans="1:9" ht="36" x14ac:dyDescent="0.2">
      <c r="A24" s="37" t="s">
        <v>0</v>
      </c>
      <c r="B24" s="152" t="s">
        <v>25</v>
      </c>
      <c r="C24" s="15" t="s">
        <v>1</v>
      </c>
      <c r="D24" s="38" t="s">
        <v>59</v>
      </c>
      <c r="E24" s="15" t="s">
        <v>68</v>
      </c>
      <c r="F24" s="15" t="s">
        <v>66</v>
      </c>
      <c r="G24" s="39" t="s">
        <v>62</v>
      </c>
    </row>
    <row r="25" spans="1:9" ht="15" x14ac:dyDescent="0.25">
      <c r="A25" s="172" t="s">
        <v>2</v>
      </c>
      <c r="B25" s="9">
        <v>5</v>
      </c>
      <c r="C25" s="19" t="s">
        <v>38</v>
      </c>
      <c r="D25" s="11"/>
      <c r="E25" s="35">
        <v>2</v>
      </c>
      <c r="F25" s="36">
        <f>ROUND((D25*E25)/B25,2)</f>
        <v>0</v>
      </c>
      <c r="G25" s="40">
        <f>ROUND(((F25/12)/24),2)</f>
        <v>0</v>
      </c>
    </row>
    <row r="26" spans="1:9" ht="30" x14ac:dyDescent="0.25">
      <c r="A26" s="173"/>
      <c r="B26" s="9" t="s">
        <v>11</v>
      </c>
      <c r="C26" s="19" t="s">
        <v>39</v>
      </c>
      <c r="D26" s="11"/>
      <c r="E26" s="35">
        <v>2</v>
      </c>
      <c r="F26" s="36">
        <f>ROUND((D26*E26),2)</f>
        <v>0</v>
      </c>
      <c r="G26" s="40">
        <f>ROUND(((F26/12)/24),2)</f>
        <v>0</v>
      </c>
    </row>
    <row r="27" spans="1:9" ht="15" x14ac:dyDescent="0.25">
      <c r="A27" s="173"/>
      <c r="B27" s="9">
        <v>5</v>
      </c>
      <c r="C27" s="19" t="s">
        <v>40</v>
      </c>
      <c r="D27" s="11"/>
      <c r="E27" s="35">
        <v>5</v>
      </c>
      <c r="F27" s="36">
        <f>ROUND((D27*E27)/B27,2)</f>
        <v>0</v>
      </c>
      <c r="G27" s="40">
        <f t="shared" ref="G27:G28" si="3">ROUND(((F27/12)/24),2)</f>
        <v>0</v>
      </c>
    </row>
    <row r="28" spans="1:9" ht="30" x14ac:dyDescent="0.25">
      <c r="A28" s="173"/>
      <c r="B28" s="24" t="s">
        <v>11</v>
      </c>
      <c r="C28" s="19" t="s">
        <v>41</v>
      </c>
      <c r="D28" s="11"/>
      <c r="E28" s="35">
        <v>5</v>
      </c>
      <c r="F28" s="36">
        <f>ROUND((D28*E28),2)</f>
        <v>0</v>
      </c>
      <c r="G28" s="40">
        <f t="shared" si="3"/>
        <v>0</v>
      </c>
    </row>
    <row r="29" spans="1:9" ht="15" x14ac:dyDescent="0.25">
      <c r="A29" s="173"/>
      <c r="B29" s="24">
        <v>1</v>
      </c>
      <c r="C29" s="41" t="s">
        <v>30</v>
      </c>
      <c r="D29" s="11"/>
      <c r="E29" s="42">
        <v>7</v>
      </c>
      <c r="F29" s="36">
        <f t="shared" ref="F29" si="4">ROUND((D29*E29)/B29,2)</f>
        <v>0</v>
      </c>
      <c r="G29" s="40">
        <f>ROUND(((F29/12)/24),2)</f>
        <v>0</v>
      </c>
    </row>
    <row r="30" spans="1:9" ht="13.5" thickBot="1" x14ac:dyDescent="0.25">
      <c r="A30" s="190" t="s">
        <v>63</v>
      </c>
      <c r="B30" s="191"/>
      <c r="C30" s="191"/>
      <c r="D30" s="191"/>
      <c r="E30" s="191"/>
      <c r="F30" s="191"/>
      <c r="G30" s="161">
        <f>SUM(G25:G29)</f>
        <v>0</v>
      </c>
      <c r="I30" s="46"/>
    </row>
    <row r="31" spans="1:9" ht="17.25" customHeight="1" thickBot="1" x14ac:dyDescent="0.25">
      <c r="A31" s="169"/>
      <c r="B31" s="170"/>
      <c r="C31" s="170"/>
      <c r="D31" s="170"/>
      <c r="E31" s="170"/>
      <c r="F31" s="170"/>
      <c r="G31" s="171"/>
      <c r="I31" s="46"/>
    </row>
    <row r="32" spans="1:9" ht="16.5" thickBot="1" x14ac:dyDescent="0.25">
      <c r="A32" s="192" t="s">
        <v>69</v>
      </c>
      <c r="B32" s="193"/>
      <c r="C32" s="193"/>
      <c r="D32" s="193"/>
      <c r="E32" s="193"/>
      <c r="F32" s="193"/>
      <c r="G32" s="194"/>
    </row>
    <row r="33" spans="1:7" ht="48" x14ac:dyDescent="0.2">
      <c r="A33" s="37" t="s">
        <v>0</v>
      </c>
      <c r="B33" s="152" t="s">
        <v>25</v>
      </c>
      <c r="C33" s="15" t="s">
        <v>1</v>
      </c>
      <c r="D33" s="38" t="s">
        <v>59</v>
      </c>
      <c r="E33" s="15" t="s">
        <v>70</v>
      </c>
      <c r="F33" s="15" t="s">
        <v>66</v>
      </c>
      <c r="G33" s="39" t="s">
        <v>71</v>
      </c>
    </row>
    <row r="34" spans="1:7" ht="15" x14ac:dyDescent="0.25">
      <c r="A34" s="172" t="s">
        <v>2</v>
      </c>
      <c r="B34" s="9">
        <v>5</v>
      </c>
      <c r="C34" s="17" t="s">
        <v>26</v>
      </c>
      <c r="D34" s="18"/>
      <c r="E34" s="47">
        <v>7</v>
      </c>
      <c r="F34" s="48">
        <f>ROUND((D34*E34)/B34,2)</f>
        <v>0</v>
      </c>
      <c r="G34" s="160">
        <f t="shared" ref="G34:G40" si="5">ROUND((F34/12)/24,2)</f>
        <v>0</v>
      </c>
    </row>
    <row r="35" spans="1:7" ht="15" x14ac:dyDescent="0.25">
      <c r="A35" s="173"/>
      <c r="B35" s="9">
        <v>2</v>
      </c>
      <c r="C35" s="10" t="s">
        <v>72</v>
      </c>
      <c r="D35" s="18"/>
      <c r="E35" s="47">
        <v>7</v>
      </c>
      <c r="F35" s="48">
        <f t="shared" ref="F35:F40" si="6">ROUND((D35*E35)/B35,2)</f>
        <v>0</v>
      </c>
      <c r="G35" s="160">
        <f t="shared" si="5"/>
        <v>0</v>
      </c>
    </row>
    <row r="36" spans="1:7" ht="15" x14ac:dyDescent="0.25">
      <c r="A36" s="173"/>
      <c r="B36" s="9">
        <v>5</v>
      </c>
      <c r="C36" s="17" t="s">
        <v>31</v>
      </c>
      <c r="D36" s="18"/>
      <c r="E36" s="47">
        <v>7</v>
      </c>
      <c r="F36" s="48">
        <f t="shared" si="6"/>
        <v>0</v>
      </c>
      <c r="G36" s="160">
        <f t="shared" si="5"/>
        <v>0</v>
      </c>
    </row>
    <row r="37" spans="1:7" ht="15" x14ac:dyDescent="0.25">
      <c r="A37" s="173"/>
      <c r="B37" s="9">
        <v>5</v>
      </c>
      <c r="C37" s="17" t="s">
        <v>242</v>
      </c>
      <c r="D37" s="18"/>
      <c r="E37" s="47">
        <v>24</v>
      </c>
      <c r="F37" s="48">
        <f t="shared" si="6"/>
        <v>0</v>
      </c>
      <c r="G37" s="160">
        <f t="shared" si="5"/>
        <v>0</v>
      </c>
    </row>
    <row r="38" spans="1:7" ht="15" x14ac:dyDescent="0.25">
      <c r="A38" s="173"/>
      <c r="B38" s="9">
        <v>5</v>
      </c>
      <c r="C38" s="17" t="s">
        <v>22</v>
      </c>
      <c r="D38" s="18"/>
      <c r="E38" s="47">
        <v>7</v>
      </c>
      <c r="F38" s="48">
        <f t="shared" si="6"/>
        <v>0</v>
      </c>
      <c r="G38" s="160">
        <f t="shared" si="5"/>
        <v>0</v>
      </c>
    </row>
    <row r="39" spans="1:7" ht="15" x14ac:dyDescent="0.25">
      <c r="A39" s="173"/>
      <c r="B39" s="9">
        <v>5</v>
      </c>
      <c r="C39" s="17" t="s">
        <v>3</v>
      </c>
      <c r="D39" s="18"/>
      <c r="E39" s="47">
        <v>7</v>
      </c>
      <c r="F39" s="48">
        <f t="shared" si="6"/>
        <v>0</v>
      </c>
      <c r="G39" s="160">
        <f t="shared" si="5"/>
        <v>0</v>
      </c>
    </row>
    <row r="40" spans="1:7" ht="15" x14ac:dyDescent="0.25">
      <c r="A40" s="173"/>
      <c r="B40" s="9">
        <v>5</v>
      </c>
      <c r="C40" s="17" t="s">
        <v>4</v>
      </c>
      <c r="D40" s="18"/>
      <c r="E40" s="47">
        <v>7</v>
      </c>
      <c r="F40" s="48">
        <f t="shared" si="6"/>
        <v>0</v>
      </c>
      <c r="G40" s="160">
        <f t="shared" si="5"/>
        <v>0</v>
      </c>
    </row>
    <row r="41" spans="1:7" ht="13.5" thickBot="1" x14ac:dyDescent="0.25">
      <c r="A41" s="190" t="s">
        <v>63</v>
      </c>
      <c r="B41" s="191"/>
      <c r="C41" s="191"/>
      <c r="D41" s="191"/>
      <c r="E41" s="191"/>
      <c r="F41" s="191"/>
      <c r="G41" s="161">
        <f>SUM(G34:G40)</f>
        <v>0</v>
      </c>
    </row>
    <row r="42" spans="1:7" ht="17.25" customHeight="1" thickBot="1" x14ac:dyDescent="0.25">
      <c r="A42" s="169"/>
      <c r="B42" s="170"/>
      <c r="C42" s="170"/>
      <c r="D42" s="170"/>
      <c r="E42" s="170"/>
      <c r="F42" s="170"/>
      <c r="G42" s="171"/>
    </row>
    <row r="43" spans="1:7" ht="16.5" customHeight="1" thickBot="1" x14ac:dyDescent="0.25">
      <c r="A43" s="192" t="s">
        <v>73</v>
      </c>
      <c r="B43" s="193"/>
      <c r="C43" s="193"/>
      <c r="D43" s="193"/>
      <c r="E43" s="193"/>
      <c r="F43" s="193"/>
      <c r="G43" s="194"/>
    </row>
    <row r="44" spans="1:7" ht="48" x14ac:dyDescent="0.2">
      <c r="A44" s="37" t="s">
        <v>0</v>
      </c>
      <c r="B44" s="152" t="s">
        <v>25</v>
      </c>
      <c r="C44" s="15" t="s">
        <v>1</v>
      </c>
      <c r="D44" s="38" t="s">
        <v>59</v>
      </c>
      <c r="E44" s="15" t="s">
        <v>70</v>
      </c>
      <c r="F44" s="15" t="s">
        <v>66</v>
      </c>
      <c r="G44" s="39" t="s">
        <v>74</v>
      </c>
    </row>
    <row r="45" spans="1:7" ht="15" x14ac:dyDescent="0.25">
      <c r="A45" s="172" t="s">
        <v>2</v>
      </c>
      <c r="B45" s="9">
        <v>1</v>
      </c>
      <c r="C45" s="17" t="s">
        <v>42</v>
      </c>
      <c r="D45" s="18"/>
      <c r="E45" s="47">
        <v>12</v>
      </c>
      <c r="F45" s="48">
        <f>ROUND((D45*E45)/B45,2)</f>
        <v>0</v>
      </c>
      <c r="G45" s="160">
        <f>ROUND((F45/12)/12,2)</f>
        <v>0</v>
      </c>
    </row>
    <row r="46" spans="1:7" ht="15" x14ac:dyDescent="0.25">
      <c r="A46" s="173"/>
      <c r="B46" s="9">
        <v>5</v>
      </c>
      <c r="C46" s="17" t="s">
        <v>43</v>
      </c>
      <c r="D46" s="18"/>
      <c r="E46" s="47">
        <v>4</v>
      </c>
      <c r="F46" s="48">
        <f t="shared" ref="F46" si="7">ROUND((D46*E46)/B46,2)</f>
        <v>0</v>
      </c>
      <c r="G46" s="160">
        <f>ROUND((F46/12)/12,2)</f>
        <v>0</v>
      </c>
    </row>
    <row r="47" spans="1:7" ht="15" x14ac:dyDescent="0.25">
      <c r="A47" s="173"/>
      <c r="B47" s="9" t="s">
        <v>11</v>
      </c>
      <c r="C47" s="17" t="s">
        <v>44</v>
      </c>
      <c r="D47" s="18"/>
      <c r="E47" s="47">
        <v>4</v>
      </c>
      <c r="F47" s="48">
        <f>ROUND((D47*E47),2)</f>
        <v>0</v>
      </c>
      <c r="G47" s="160">
        <f>ROUND((F47/12)/12,2)</f>
        <v>0</v>
      </c>
    </row>
    <row r="48" spans="1:7" ht="13.5" thickBot="1" x14ac:dyDescent="0.25">
      <c r="A48" s="190" t="s">
        <v>63</v>
      </c>
      <c r="B48" s="191"/>
      <c r="C48" s="191"/>
      <c r="D48" s="191"/>
      <c r="E48" s="191"/>
      <c r="F48" s="191"/>
      <c r="G48" s="161">
        <f>SUM(G45:G47)</f>
        <v>0</v>
      </c>
    </row>
    <row r="49" spans="1:7" ht="17.25" customHeight="1" thickBot="1" x14ac:dyDescent="0.25">
      <c r="A49" s="169"/>
      <c r="B49" s="170"/>
      <c r="C49" s="170"/>
      <c r="D49" s="170"/>
      <c r="E49" s="170"/>
      <c r="F49" s="170"/>
      <c r="G49" s="171"/>
    </row>
    <row r="50" spans="1:7" ht="15.75" customHeight="1" x14ac:dyDescent="0.2">
      <c r="A50" s="195" t="s">
        <v>75</v>
      </c>
      <c r="B50" s="196"/>
      <c r="C50" s="196"/>
      <c r="D50" s="196"/>
      <c r="E50" s="196"/>
      <c r="F50" s="196"/>
      <c r="G50" s="197"/>
    </row>
    <row r="51" spans="1:7" ht="24" x14ac:dyDescent="0.2">
      <c r="A51" s="185" t="s">
        <v>76</v>
      </c>
      <c r="B51" s="186"/>
      <c r="C51" s="186"/>
      <c r="D51" s="49" t="s">
        <v>77</v>
      </c>
      <c r="E51" s="49" t="s">
        <v>78</v>
      </c>
      <c r="F51" s="49" t="s">
        <v>79</v>
      </c>
      <c r="G51" s="153" t="s">
        <v>80</v>
      </c>
    </row>
    <row r="52" spans="1:7" ht="15" x14ac:dyDescent="0.25">
      <c r="A52" s="154" t="s">
        <v>81</v>
      </c>
      <c r="B52" s="17"/>
      <c r="C52" s="17"/>
      <c r="D52" s="18">
        <f>G14</f>
        <v>0</v>
      </c>
      <c r="E52" s="18">
        <f>G21</f>
        <v>0</v>
      </c>
      <c r="F52" s="18">
        <f>$G$30+$G$41</f>
        <v>0</v>
      </c>
      <c r="G52" s="155">
        <f>SUM(D52:F52)</f>
        <v>0</v>
      </c>
    </row>
    <row r="53" spans="1:7" ht="15" x14ac:dyDescent="0.25">
      <c r="A53" s="154" t="s">
        <v>82</v>
      </c>
      <c r="B53" s="17"/>
      <c r="C53" s="17"/>
      <c r="D53" s="18">
        <f>G14</f>
        <v>0</v>
      </c>
      <c r="E53" s="18">
        <f>G21</f>
        <v>0</v>
      </c>
      <c r="F53" s="18">
        <f>$G$30+$G$41+$G$48</f>
        <v>0</v>
      </c>
      <c r="G53" s="155">
        <f t="shared" ref="G53:G57" si="8">SUM(D53:F53)</f>
        <v>0</v>
      </c>
    </row>
    <row r="54" spans="1:7" ht="15" x14ac:dyDescent="0.25">
      <c r="A54" s="154" t="s">
        <v>83</v>
      </c>
      <c r="B54" s="17"/>
      <c r="C54" s="17"/>
      <c r="D54" s="18">
        <f>G14</f>
        <v>0</v>
      </c>
      <c r="E54" s="18">
        <f>G21</f>
        <v>0</v>
      </c>
      <c r="F54" s="18">
        <f>$G$30+$G$41</f>
        <v>0</v>
      </c>
      <c r="G54" s="155">
        <f t="shared" si="8"/>
        <v>0</v>
      </c>
    </row>
    <row r="55" spans="1:7" ht="15" x14ac:dyDescent="0.25">
      <c r="A55" s="154" t="s">
        <v>84</v>
      </c>
      <c r="B55" s="17"/>
      <c r="C55" s="17"/>
      <c r="D55" s="18">
        <f>G14</f>
        <v>0</v>
      </c>
      <c r="E55" s="18">
        <f>G21</f>
        <v>0</v>
      </c>
      <c r="F55" s="18">
        <f>$G$30+$G$41</f>
        <v>0</v>
      </c>
      <c r="G55" s="155">
        <f t="shared" si="8"/>
        <v>0</v>
      </c>
    </row>
    <row r="56" spans="1:7" ht="15" x14ac:dyDescent="0.25">
      <c r="A56" s="154" t="s">
        <v>85</v>
      </c>
      <c r="B56" s="17"/>
      <c r="C56" s="17"/>
      <c r="D56" s="18">
        <f>G14</f>
        <v>0</v>
      </c>
      <c r="E56" s="18">
        <f>G21</f>
        <v>0</v>
      </c>
      <c r="F56" s="18">
        <f>$G$30+$G$41+$G$48</f>
        <v>0</v>
      </c>
      <c r="G56" s="155">
        <f t="shared" si="8"/>
        <v>0</v>
      </c>
    </row>
    <row r="57" spans="1:7" ht="15.75" thickBot="1" x14ac:dyDescent="0.3">
      <c r="A57" s="156" t="s">
        <v>86</v>
      </c>
      <c r="B57" s="157"/>
      <c r="C57" s="157"/>
      <c r="D57" s="158">
        <f>G14</f>
        <v>0</v>
      </c>
      <c r="E57" s="158">
        <f>G21</f>
        <v>0</v>
      </c>
      <c r="F57" s="158">
        <f>$G$30+$G$41</f>
        <v>0</v>
      </c>
      <c r="G57" s="159">
        <f t="shared" si="8"/>
        <v>0</v>
      </c>
    </row>
  </sheetData>
  <sheetProtection selectLockedCells="1" selectUnlockedCells="1"/>
  <mergeCells count="18">
    <mergeCell ref="A51:C51"/>
    <mergeCell ref="A21:F21"/>
    <mergeCell ref="A23:G23"/>
    <mergeCell ref="A25:A29"/>
    <mergeCell ref="A30:F30"/>
    <mergeCell ref="A32:G32"/>
    <mergeCell ref="A34:A40"/>
    <mergeCell ref="A41:F41"/>
    <mergeCell ref="A43:G43"/>
    <mergeCell ref="A45:A47"/>
    <mergeCell ref="A48:F48"/>
    <mergeCell ref="A50:G50"/>
    <mergeCell ref="A18:A20"/>
    <mergeCell ref="A1:G1"/>
    <mergeCell ref="A3:G3"/>
    <mergeCell ref="A5:A13"/>
    <mergeCell ref="A14:F14"/>
    <mergeCell ref="A16:G16"/>
  </mergeCells>
  <printOptions horizontalCentered="1" verticalCentered="1"/>
  <pageMargins left="0.78740157480314965" right="0.78740157480314965" top="0.78740157480314965" bottom="1.0629921259842521" header="0.78740157480314965" footer="0.78740157480314965"/>
  <pageSetup paperSize="9" scale="68" firstPageNumber="46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3"/>
  <sheetViews>
    <sheetView showGridLines="0" view="pageBreakPreview" topLeftCell="A132" zoomScale="96" zoomScaleNormal="106" zoomScaleSheetLayoutView="96" zoomScalePageLayoutView="115" workbookViewId="0">
      <selection activeCell="F139" sqref="F139:G139"/>
    </sheetView>
  </sheetViews>
  <sheetFormatPr defaultColWidth="4.7109375" defaultRowHeight="19.899999999999999" customHeight="1" x14ac:dyDescent="0.2"/>
  <cols>
    <col min="1" max="1" width="2.42578125" style="70" customWidth="1"/>
    <col min="2" max="2" width="2.42578125" style="50" customWidth="1"/>
    <col min="3" max="3" width="7" style="50" customWidth="1"/>
    <col min="4" max="4" width="16.42578125" style="50" customWidth="1"/>
    <col min="5" max="5" width="31.85546875" style="50" customWidth="1"/>
    <col min="6" max="6" width="14.28515625" style="50" customWidth="1"/>
    <col min="7" max="7" width="14.7109375" style="50" customWidth="1"/>
    <col min="8" max="8" width="14.28515625" style="50" customWidth="1"/>
    <col min="9" max="9" width="14.7109375" style="50" customWidth="1"/>
    <col min="10" max="10" width="12.28515625" style="50" customWidth="1"/>
    <col min="11" max="11" width="12.85546875" style="50" customWidth="1"/>
    <col min="12" max="12" width="14.28515625" style="50" customWidth="1"/>
    <col min="13" max="13" width="14.7109375" style="50" customWidth="1"/>
    <col min="14" max="14" width="14.28515625" style="50" customWidth="1"/>
    <col min="15" max="15" width="14.7109375" style="50" customWidth="1"/>
    <col min="16" max="16" width="14.28515625" style="50" customWidth="1"/>
    <col min="17" max="17" width="14.7109375" style="50" customWidth="1"/>
    <col min="18" max="18" width="20.42578125" style="50" customWidth="1"/>
    <col min="19" max="19" width="8.140625" style="50" bestFit="1" customWidth="1"/>
    <col min="20" max="20" width="4.7109375" style="50"/>
    <col min="21" max="21" width="8.140625" style="72" bestFit="1" customWidth="1"/>
    <col min="22" max="16384" width="4.7109375" style="50"/>
  </cols>
  <sheetData>
    <row r="1" spans="2:18" ht="19.899999999999999" customHeight="1" x14ac:dyDescent="0.2"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1"/>
    </row>
    <row r="2" spans="2:18" ht="19.899999999999999" customHeight="1" x14ac:dyDescent="0.2">
      <c r="C2" s="52"/>
    </row>
    <row r="3" spans="2:18" ht="19.899999999999999" customHeight="1" x14ac:dyDescent="0.2">
      <c r="C3" s="53" t="s">
        <v>87</v>
      </c>
      <c r="D3" s="33"/>
      <c r="E3" s="54"/>
      <c r="F3" s="205" t="s">
        <v>88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2:18" ht="19.899999999999999" customHeight="1" x14ac:dyDescent="0.2">
      <c r="B4" s="55"/>
      <c r="C4" s="56" t="s">
        <v>89</v>
      </c>
      <c r="D4" s="56"/>
      <c r="E4" s="206" t="s">
        <v>90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2:18" ht="19.899999999999999" customHeight="1" x14ac:dyDescent="0.2">
      <c r="B5" s="57"/>
      <c r="C5" s="56" t="s">
        <v>91</v>
      </c>
      <c r="D5" s="56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2:18" ht="19.899999999999999" customHeight="1" x14ac:dyDescent="0.2">
      <c r="B6" s="57"/>
      <c r="C6" s="198" t="s">
        <v>92</v>
      </c>
      <c r="D6" s="200"/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2:18" ht="11.25" customHeight="1" x14ac:dyDescent="0.2">
      <c r="B7" s="57"/>
      <c r="C7" s="58"/>
      <c r="D7" s="58"/>
      <c r="E7" s="58"/>
      <c r="F7" s="58"/>
      <c r="G7" s="59"/>
      <c r="H7" s="58"/>
      <c r="I7" s="59"/>
      <c r="J7" s="59"/>
      <c r="K7" s="59"/>
      <c r="L7" s="58"/>
      <c r="M7" s="60"/>
      <c r="N7" s="58"/>
      <c r="O7" s="61"/>
      <c r="P7" s="58"/>
      <c r="Q7" s="61"/>
    </row>
    <row r="8" spans="2:18" ht="19.899999999999999" customHeight="1" x14ac:dyDescent="0.2">
      <c r="B8" s="57"/>
      <c r="C8" s="29" t="s">
        <v>93</v>
      </c>
      <c r="D8" s="62"/>
      <c r="E8" s="62"/>
      <c r="F8" s="62"/>
      <c r="G8" s="62"/>
      <c r="H8" s="62"/>
      <c r="I8" s="62"/>
      <c r="J8" s="62"/>
      <c r="K8" s="62"/>
      <c r="L8" s="62"/>
      <c r="M8" s="63"/>
      <c r="N8" s="62"/>
      <c r="O8" s="61"/>
      <c r="P8" s="62"/>
      <c r="Q8" s="61"/>
    </row>
    <row r="9" spans="2:18" ht="19.899999999999999" customHeight="1" x14ac:dyDescent="0.2">
      <c r="B9" s="57"/>
      <c r="C9" s="26" t="s">
        <v>5</v>
      </c>
      <c r="D9" s="198" t="s">
        <v>94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64"/>
      <c r="R9" s="65"/>
    </row>
    <row r="10" spans="2:18" ht="19.899999999999999" customHeight="1" x14ac:dyDescent="0.2">
      <c r="B10" s="57"/>
      <c r="C10" s="26" t="s">
        <v>6</v>
      </c>
      <c r="D10" s="198" t="s">
        <v>95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  <c r="Q10" s="64" t="s">
        <v>96</v>
      </c>
    </row>
    <row r="11" spans="2:18" ht="19.899999999999999" customHeight="1" x14ac:dyDescent="0.2">
      <c r="B11" s="57"/>
      <c r="C11" s="26" t="s">
        <v>7</v>
      </c>
      <c r="D11" s="198" t="s">
        <v>97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  <c r="Q11" s="26">
        <v>2018</v>
      </c>
    </row>
    <row r="12" spans="2:18" ht="19.899999999999999" customHeight="1" x14ac:dyDescent="0.2">
      <c r="B12" s="57"/>
      <c r="C12" s="26" t="s">
        <v>8</v>
      </c>
      <c r="D12" s="198" t="s">
        <v>98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200"/>
      <c r="Q12" s="26">
        <v>12</v>
      </c>
    </row>
    <row r="13" spans="2:18" ht="19.899999999999999" customHeight="1" x14ac:dyDescent="0.2">
      <c r="B13" s="57"/>
      <c r="C13" s="26" t="s">
        <v>10</v>
      </c>
      <c r="D13" s="198" t="s">
        <v>99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200"/>
      <c r="Q13" s="26" t="s">
        <v>240</v>
      </c>
    </row>
    <row r="14" spans="2:18" ht="12" customHeight="1" x14ac:dyDescent="0.2">
      <c r="B14" s="57"/>
      <c r="C14" s="60"/>
      <c r="D14" s="60"/>
      <c r="E14" s="60"/>
      <c r="F14" s="60"/>
      <c r="G14" s="58"/>
      <c r="H14" s="60"/>
      <c r="I14" s="58"/>
      <c r="J14" s="58"/>
      <c r="K14" s="58"/>
      <c r="L14" s="60"/>
      <c r="M14" s="60"/>
      <c r="N14" s="60"/>
      <c r="O14" s="61"/>
      <c r="P14" s="60"/>
      <c r="Q14" s="61"/>
    </row>
    <row r="15" spans="2:18" ht="19.899999999999999" customHeight="1" x14ac:dyDescent="0.2">
      <c r="B15" s="57"/>
      <c r="C15" s="27" t="s">
        <v>100</v>
      </c>
      <c r="D15" s="27"/>
      <c r="E15" s="27"/>
      <c r="F15" s="27"/>
      <c r="G15" s="58"/>
      <c r="H15" s="27"/>
      <c r="I15" s="58"/>
      <c r="J15" s="58"/>
      <c r="K15" s="58"/>
      <c r="L15" s="27"/>
      <c r="M15" s="60"/>
      <c r="N15" s="27"/>
      <c r="O15" s="61"/>
      <c r="P15" s="27"/>
      <c r="Q15" s="61"/>
    </row>
    <row r="16" spans="2:18" ht="27" customHeight="1" x14ac:dyDescent="0.2">
      <c r="C16" s="201" t="s">
        <v>101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3"/>
      <c r="P16" s="21" t="s">
        <v>102</v>
      </c>
      <c r="Q16" s="21" t="s">
        <v>103</v>
      </c>
    </row>
    <row r="17" spans="2:17" ht="19.899999999999999" customHeight="1" x14ac:dyDescent="0.2">
      <c r="C17" s="198" t="s">
        <v>104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200"/>
      <c r="P17" s="26" t="s">
        <v>105</v>
      </c>
      <c r="Q17" s="26">
        <v>2</v>
      </c>
    </row>
    <row r="18" spans="2:17" ht="19.899999999999999" customHeight="1" x14ac:dyDescent="0.2">
      <c r="C18" s="198" t="s">
        <v>106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00"/>
      <c r="P18" s="26" t="s">
        <v>107</v>
      </c>
      <c r="Q18" s="26">
        <v>2</v>
      </c>
    </row>
    <row r="19" spans="2:17" ht="19.899999999999999" customHeight="1" x14ac:dyDescent="0.2">
      <c r="C19" s="198" t="s">
        <v>108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/>
      <c r="P19" s="26" t="s">
        <v>105</v>
      </c>
      <c r="Q19" s="26">
        <v>1</v>
      </c>
    </row>
    <row r="20" spans="2:17" ht="19.899999999999999" customHeight="1" x14ac:dyDescent="0.2">
      <c r="C20" s="198" t="s">
        <v>109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26" t="s">
        <v>105</v>
      </c>
      <c r="Q20" s="26">
        <v>2</v>
      </c>
    </row>
    <row r="21" spans="2:17" ht="19.899999999999999" customHeight="1" x14ac:dyDescent="0.2">
      <c r="C21" s="198" t="s">
        <v>110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  <c r="P21" s="26" t="s">
        <v>107</v>
      </c>
      <c r="Q21" s="26">
        <v>4</v>
      </c>
    </row>
    <row r="22" spans="2:17" ht="19.899999999999999" customHeight="1" x14ac:dyDescent="0.2">
      <c r="C22" s="198" t="s">
        <v>111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/>
      <c r="P22" s="26" t="s">
        <v>105</v>
      </c>
      <c r="Q22" s="26">
        <v>1</v>
      </c>
    </row>
    <row r="23" spans="2:17" ht="7.5" customHeight="1" x14ac:dyDescent="0.2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ht="14.25" customHeight="1" x14ac:dyDescent="0.2">
      <c r="B24" s="55"/>
      <c r="C24" s="66" t="s">
        <v>112</v>
      </c>
      <c r="D24" s="66"/>
      <c r="E24" s="66"/>
      <c r="F24" s="66"/>
      <c r="G24" s="59"/>
      <c r="H24" s="66"/>
      <c r="I24" s="59"/>
      <c r="J24" s="59"/>
      <c r="K24" s="59"/>
      <c r="L24" s="66"/>
      <c r="M24" s="59"/>
      <c r="N24" s="66"/>
      <c r="O24" s="59"/>
      <c r="P24" s="66"/>
      <c r="Q24" s="61"/>
    </row>
    <row r="25" spans="2:17" ht="19.899999999999999" customHeight="1" x14ac:dyDescent="0.2">
      <c r="C25" s="66" t="s">
        <v>113</v>
      </c>
      <c r="D25" s="66"/>
      <c r="E25" s="66"/>
      <c r="F25" s="66"/>
      <c r="G25" s="61"/>
      <c r="H25" s="66"/>
      <c r="I25" s="61"/>
      <c r="J25" s="61"/>
      <c r="K25" s="61"/>
      <c r="L25" s="66"/>
      <c r="M25" s="61"/>
      <c r="N25" s="66"/>
      <c r="O25" s="61"/>
      <c r="P25" s="66"/>
      <c r="Q25" s="61"/>
    </row>
    <row r="26" spans="2:17" ht="19.899999999999999" customHeight="1" x14ac:dyDescent="0.2">
      <c r="C26" s="211" t="s">
        <v>114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214"/>
      <c r="P26" s="214"/>
      <c r="Q26" s="214"/>
    </row>
    <row r="27" spans="2:17" ht="19.899999999999999" customHeight="1" x14ac:dyDescent="0.2">
      <c r="C27" s="67">
        <v>1</v>
      </c>
      <c r="D27" s="198" t="s">
        <v>115</v>
      </c>
      <c r="E27" s="199"/>
      <c r="F27" s="199"/>
      <c r="G27" s="199"/>
      <c r="H27" s="199"/>
      <c r="I27" s="199"/>
      <c r="J27" s="199"/>
      <c r="K27" s="199"/>
      <c r="L27" s="199"/>
      <c r="M27" s="199"/>
      <c r="N27" s="200"/>
      <c r="O27" s="214" t="s">
        <v>116</v>
      </c>
      <c r="P27" s="214"/>
      <c r="Q27" s="214"/>
    </row>
    <row r="28" spans="2:17" ht="19.899999999999999" customHeight="1" x14ac:dyDescent="0.2">
      <c r="C28" s="68">
        <v>2</v>
      </c>
      <c r="D28" s="198" t="s">
        <v>117</v>
      </c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215"/>
      <c r="P28" s="215"/>
      <c r="Q28" s="215"/>
    </row>
    <row r="29" spans="2:17" ht="19.899999999999999" customHeight="1" x14ac:dyDescent="0.2">
      <c r="C29" s="67">
        <v>3</v>
      </c>
      <c r="D29" s="198" t="s">
        <v>118</v>
      </c>
      <c r="E29" s="199"/>
      <c r="F29" s="199"/>
      <c r="G29" s="199"/>
      <c r="H29" s="199"/>
      <c r="I29" s="199"/>
      <c r="J29" s="199"/>
      <c r="K29" s="199"/>
      <c r="L29" s="199"/>
      <c r="M29" s="199"/>
      <c r="N29" s="200"/>
      <c r="O29" s="214" t="s">
        <v>119</v>
      </c>
      <c r="P29" s="214"/>
      <c r="Q29" s="214"/>
    </row>
    <row r="30" spans="2:17" ht="19.899999999999999" customHeight="1" x14ac:dyDescent="0.2">
      <c r="C30" s="67">
        <v>4</v>
      </c>
      <c r="D30" s="198" t="s">
        <v>120</v>
      </c>
      <c r="E30" s="199"/>
      <c r="F30" s="199"/>
      <c r="G30" s="199"/>
      <c r="H30" s="199"/>
      <c r="I30" s="199"/>
      <c r="J30" s="199"/>
      <c r="K30" s="199"/>
      <c r="L30" s="199"/>
      <c r="M30" s="199"/>
      <c r="N30" s="200"/>
      <c r="O30" s="207" t="s">
        <v>244</v>
      </c>
      <c r="P30" s="207"/>
      <c r="Q30" s="207"/>
    </row>
    <row r="31" spans="2:17" ht="9.75" customHeight="1" x14ac:dyDescent="0.2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ht="19.899999999999999" customHeight="1" x14ac:dyDescent="0.2">
      <c r="C32" s="27" t="s">
        <v>121</v>
      </c>
      <c r="D32" s="69"/>
      <c r="E32" s="69"/>
      <c r="F32" s="69"/>
      <c r="G32" s="59"/>
      <c r="H32" s="69"/>
      <c r="I32" s="59"/>
      <c r="J32" s="59"/>
      <c r="K32" s="59"/>
      <c r="L32" s="69"/>
      <c r="M32" s="59"/>
      <c r="N32" s="69"/>
      <c r="O32" s="59"/>
      <c r="P32" s="69"/>
      <c r="Q32" s="61"/>
    </row>
    <row r="33" spans="1:21" ht="29.25" customHeight="1" x14ac:dyDescent="0.2">
      <c r="C33" s="71"/>
      <c r="D33" s="216"/>
      <c r="E33" s="217"/>
      <c r="F33" s="218" t="s">
        <v>122</v>
      </c>
      <c r="G33" s="218"/>
      <c r="H33" s="218" t="s">
        <v>123</v>
      </c>
      <c r="I33" s="218"/>
      <c r="J33" s="218" t="s">
        <v>124</v>
      </c>
      <c r="K33" s="218"/>
      <c r="L33" s="218" t="s">
        <v>125</v>
      </c>
      <c r="M33" s="218"/>
      <c r="N33" s="218" t="s">
        <v>126</v>
      </c>
      <c r="O33" s="218"/>
      <c r="P33" s="218" t="s">
        <v>127</v>
      </c>
      <c r="Q33" s="218"/>
    </row>
    <row r="34" spans="1:21" ht="19.899999999999999" customHeight="1" x14ac:dyDescent="0.2">
      <c r="C34" s="73">
        <v>1</v>
      </c>
      <c r="D34" s="219" t="s">
        <v>128</v>
      </c>
      <c r="E34" s="220"/>
      <c r="F34" s="221" t="s">
        <v>9</v>
      </c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</row>
    <row r="35" spans="1:21" ht="19.899999999999999" customHeight="1" x14ac:dyDescent="0.2">
      <c r="C35" s="74" t="s">
        <v>5</v>
      </c>
      <c r="D35" s="222" t="s">
        <v>129</v>
      </c>
      <c r="E35" s="223"/>
      <c r="F35" s="224">
        <f>$O$28</f>
        <v>0</v>
      </c>
      <c r="G35" s="224"/>
      <c r="H35" s="224">
        <f t="shared" ref="H35" si="0">$O$28</f>
        <v>0</v>
      </c>
      <c r="I35" s="224"/>
      <c r="J35" s="224">
        <f t="shared" ref="J35" si="1">$O$28</f>
        <v>0</v>
      </c>
      <c r="K35" s="224"/>
      <c r="L35" s="224">
        <f t="shared" ref="L35" si="2">$O$28</f>
        <v>0</v>
      </c>
      <c r="M35" s="224"/>
      <c r="N35" s="224">
        <f t="shared" ref="N35" si="3">$O$28</f>
        <v>0</v>
      </c>
      <c r="O35" s="224"/>
      <c r="P35" s="224">
        <f t="shared" ref="P35" si="4">$O$28</f>
        <v>0</v>
      </c>
      <c r="Q35" s="224"/>
      <c r="R35" s="65"/>
    </row>
    <row r="36" spans="1:21" ht="19.899999999999999" customHeight="1" x14ac:dyDescent="0.2">
      <c r="C36" s="74" t="s">
        <v>6</v>
      </c>
      <c r="D36" s="222" t="s">
        <v>130</v>
      </c>
      <c r="E36" s="223"/>
      <c r="F36" s="224">
        <f>ROUND(F$35*0.3,2)</f>
        <v>0</v>
      </c>
      <c r="G36" s="224"/>
      <c r="H36" s="224">
        <f>ROUND(H$35*0.3,2)</f>
        <v>0</v>
      </c>
      <c r="I36" s="224"/>
      <c r="J36" s="224">
        <f>ROUND(J$35*0.3,2)</f>
        <v>0</v>
      </c>
      <c r="K36" s="224"/>
      <c r="L36" s="224">
        <f>ROUND(L$35*0.3,2)</f>
        <v>0</v>
      </c>
      <c r="M36" s="224"/>
      <c r="N36" s="224">
        <f>ROUND(N$35*0.3,2)</f>
        <v>0</v>
      </c>
      <c r="O36" s="224"/>
      <c r="P36" s="224">
        <f>ROUND(P$35*0.3,2)</f>
        <v>0</v>
      </c>
      <c r="Q36" s="224"/>
      <c r="R36" s="150"/>
    </row>
    <row r="37" spans="1:21" ht="19.899999999999999" customHeight="1" x14ac:dyDescent="0.2">
      <c r="C37" s="74" t="s">
        <v>7</v>
      </c>
      <c r="D37" s="222" t="s">
        <v>131</v>
      </c>
      <c r="E37" s="223"/>
      <c r="F37" s="225" t="s">
        <v>11</v>
      </c>
      <c r="G37" s="225"/>
      <c r="H37" s="225" t="s">
        <v>11</v>
      </c>
      <c r="I37" s="225"/>
      <c r="J37" s="225" t="s">
        <v>11</v>
      </c>
      <c r="K37" s="225"/>
      <c r="L37" s="225" t="s">
        <v>11</v>
      </c>
      <c r="M37" s="225"/>
      <c r="N37" s="225" t="s">
        <v>11</v>
      </c>
      <c r="O37" s="225"/>
      <c r="P37" s="225" t="s">
        <v>11</v>
      </c>
      <c r="Q37" s="225"/>
      <c r="R37" s="151"/>
    </row>
    <row r="38" spans="1:21" ht="20.100000000000001" customHeight="1" x14ac:dyDescent="0.2">
      <c r="C38" s="75" t="s">
        <v>8</v>
      </c>
      <c r="D38" s="228" t="s">
        <v>132</v>
      </c>
      <c r="E38" s="229"/>
      <c r="F38" s="225" t="s">
        <v>11</v>
      </c>
      <c r="G38" s="225"/>
      <c r="H38" s="225" t="s">
        <v>11</v>
      </c>
      <c r="I38" s="225"/>
      <c r="J38" s="225" t="s">
        <v>11</v>
      </c>
      <c r="K38" s="225"/>
      <c r="L38" s="225">
        <f>((L35+L36)/220)*0.2*8*15</f>
        <v>0</v>
      </c>
      <c r="M38" s="225"/>
      <c r="N38" s="225">
        <f>((N35+N36)/220)*0.2*8*15</f>
        <v>0</v>
      </c>
      <c r="O38" s="225"/>
      <c r="P38" s="226">
        <f>((P35+P36)/220)*0.2*8*15</f>
        <v>0</v>
      </c>
      <c r="Q38" s="227"/>
      <c r="R38" s="65"/>
      <c r="S38" s="72"/>
    </row>
    <row r="39" spans="1:21" ht="19.899999999999999" customHeight="1" x14ac:dyDescent="0.2">
      <c r="C39" s="75" t="s">
        <v>10</v>
      </c>
      <c r="D39" s="222" t="s">
        <v>133</v>
      </c>
      <c r="E39" s="223"/>
      <c r="F39" s="225" t="s">
        <v>11</v>
      </c>
      <c r="G39" s="225"/>
      <c r="H39" s="225" t="s">
        <v>11</v>
      </c>
      <c r="I39" s="225"/>
      <c r="J39" s="225" t="s">
        <v>11</v>
      </c>
      <c r="K39" s="225"/>
      <c r="L39" s="225" t="s">
        <v>11</v>
      </c>
      <c r="M39" s="225"/>
      <c r="N39" s="225" t="s">
        <v>11</v>
      </c>
      <c r="O39" s="225"/>
      <c r="P39" s="225" t="s">
        <v>11</v>
      </c>
      <c r="Q39" s="225"/>
      <c r="R39" s="65"/>
    </row>
    <row r="40" spans="1:21" ht="19.899999999999999" customHeight="1" x14ac:dyDescent="0.2">
      <c r="C40" s="75" t="s">
        <v>134</v>
      </c>
      <c r="D40" s="228" t="s">
        <v>135</v>
      </c>
      <c r="E40" s="229"/>
      <c r="F40" s="225" t="s">
        <v>11</v>
      </c>
      <c r="G40" s="225"/>
      <c r="H40" s="225" t="s">
        <v>11</v>
      </c>
      <c r="I40" s="225"/>
      <c r="J40" s="225" t="s">
        <v>11</v>
      </c>
      <c r="K40" s="225"/>
      <c r="L40" s="225" t="s">
        <v>11</v>
      </c>
      <c r="M40" s="225"/>
      <c r="N40" s="225" t="s">
        <v>11</v>
      </c>
      <c r="O40" s="225"/>
      <c r="P40" s="225" t="s">
        <v>11</v>
      </c>
      <c r="Q40" s="225"/>
      <c r="R40" s="65"/>
    </row>
    <row r="41" spans="1:21" ht="18" customHeight="1" x14ac:dyDescent="0.2">
      <c r="C41" s="74" t="s">
        <v>136</v>
      </c>
      <c r="D41" s="222" t="s">
        <v>137</v>
      </c>
      <c r="E41" s="223"/>
      <c r="F41" s="225" t="s">
        <v>11</v>
      </c>
      <c r="G41" s="225"/>
      <c r="H41" s="225" t="s">
        <v>11</v>
      </c>
      <c r="I41" s="225"/>
      <c r="J41" s="225" t="s">
        <v>11</v>
      </c>
      <c r="K41" s="225"/>
      <c r="L41" s="225" t="s">
        <v>11</v>
      </c>
      <c r="M41" s="225"/>
      <c r="N41" s="225" t="s">
        <v>11</v>
      </c>
      <c r="O41" s="225"/>
      <c r="P41" s="225" t="s">
        <v>11</v>
      </c>
      <c r="Q41" s="225"/>
    </row>
    <row r="42" spans="1:21" ht="19.899999999999999" customHeight="1" x14ac:dyDescent="0.2">
      <c r="C42" s="216" t="s">
        <v>138</v>
      </c>
      <c r="D42" s="233"/>
      <c r="E42" s="217"/>
      <c r="F42" s="232">
        <f>SUM(F35:G41)</f>
        <v>0</v>
      </c>
      <c r="G42" s="232"/>
      <c r="H42" s="232">
        <f>SUM(H35:I41)</f>
        <v>0</v>
      </c>
      <c r="I42" s="232"/>
      <c r="J42" s="232">
        <f>SUM(J35:K41)</f>
        <v>0</v>
      </c>
      <c r="K42" s="232"/>
      <c r="L42" s="232">
        <f>SUM(L35:M41)</f>
        <v>0</v>
      </c>
      <c r="M42" s="232"/>
      <c r="N42" s="232">
        <f>SUM(N35:O41)</f>
        <v>0</v>
      </c>
      <c r="O42" s="232"/>
      <c r="P42" s="232">
        <f>SUM(P35:Q41)</f>
        <v>0</v>
      </c>
      <c r="Q42" s="232"/>
    </row>
    <row r="43" spans="1:21" s="76" customFormat="1" ht="12.75" customHeight="1" x14ac:dyDescent="0.2">
      <c r="A43" s="70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  <c r="U43" s="80"/>
    </row>
    <row r="44" spans="1:21" s="76" customFormat="1" ht="10.5" customHeight="1" x14ac:dyDescent="0.2">
      <c r="A44" s="70"/>
      <c r="C44" s="27" t="s">
        <v>46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  <c r="U44" s="80"/>
    </row>
    <row r="45" spans="1:21" s="76" customFormat="1" ht="19.899999999999999" customHeight="1" x14ac:dyDescent="0.2">
      <c r="A45" s="70"/>
      <c r="C45" s="30" t="s">
        <v>139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U45" s="80"/>
    </row>
    <row r="46" spans="1:21" s="76" customFormat="1" ht="26.25" customHeight="1" x14ac:dyDescent="0.2">
      <c r="A46" s="70"/>
      <c r="C46" s="56"/>
      <c r="D46" s="208"/>
      <c r="E46" s="209"/>
      <c r="F46" s="218" t="str">
        <f>$F$33</f>
        <v>12x36 Diurno (seg-dom) Armado
Canteiro Administrativo</v>
      </c>
      <c r="G46" s="218"/>
      <c r="H46" s="218" t="str">
        <f>$H$33</f>
        <v>12x36 Diurno (seg-dom) Armado
Extensão da via/faixa de domínio</v>
      </c>
      <c r="I46" s="218"/>
      <c r="J46" s="218" t="str">
        <f>$J$33</f>
        <v>12x36 Diurno (seg-dom) Armado
Ponte</v>
      </c>
      <c r="K46" s="218"/>
      <c r="L46" s="218" t="str">
        <f>$L$33</f>
        <v>12x36 Noturno (seg-dom) Armado
Canteiro Administrativo</v>
      </c>
      <c r="M46" s="218"/>
      <c r="N46" s="218" t="str">
        <f>$N$33</f>
        <v>12x36 Noturno (seg-dom) Armado
Extensão da via/faixa de domínio</v>
      </c>
      <c r="O46" s="218"/>
      <c r="P46" s="218" t="str">
        <f>$P$33</f>
        <v>12x36 Noturno (seg-dom) Armado
Ponte</v>
      </c>
      <c r="Q46" s="218"/>
      <c r="R46" s="79"/>
      <c r="U46" s="80"/>
    </row>
    <row r="47" spans="1:21" s="76" customFormat="1" ht="19.899999999999999" customHeight="1" x14ac:dyDescent="0.2">
      <c r="A47" s="70"/>
      <c r="C47" s="28" t="s">
        <v>140</v>
      </c>
      <c r="D47" s="211" t="s">
        <v>141</v>
      </c>
      <c r="E47" s="213"/>
      <c r="F47" s="81" t="s">
        <v>142</v>
      </c>
      <c r="G47" s="82" t="s">
        <v>9</v>
      </c>
      <c r="H47" s="81" t="s">
        <v>142</v>
      </c>
      <c r="I47" s="82" t="s">
        <v>9</v>
      </c>
      <c r="J47" s="81" t="s">
        <v>142</v>
      </c>
      <c r="K47" s="82" t="s">
        <v>9</v>
      </c>
      <c r="L47" s="81" t="s">
        <v>142</v>
      </c>
      <c r="M47" s="82" t="s">
        <v>9</v>
      </c>
      <c r="N47" s="81" t="s">
        <v>142</v>
      </c>
      <c r="O47" s="82" t="s">
        <v>9</v>
      </c>
      <c r="P47" s="81" t="s">
        <v>142</v>
      </c>
      <c r="Q47" s="82" t="s">
        <v>9</v>
      </c>
      <c r="R47" s="79"/>
      <c r="U47" s="80"/>
    </row>
    <row r="48" spans="1:21" s="76" customFormat="1" ht="19.899999999999999" customHeight="1" x14ac:dyDescent="0.2">
      <c r="A48" s="70"/>
      <c r="C48" s="26" t="s">
        <v>5</v>
      </c>
      <c r="D48" s="198" t="s">
        <v>143</v>
      </c>
      <c r="E48" s="200"/>
      <c r="F48" s="83">
        <f>100%/12</f>
        <v>8.3299999999999999E-2</v>
      </c>
      <c r="G48" s="84">
        <f>F$42*$F$48</f>
        <v>0</v>
      </c>
      <c r="H48" s="83">
        <f>100%/12</f>
        <v>8.3299999999999999E-2</v>
      </c>
      <c r="I48" s="84">
        <f>(H$42*$H$48)</f>
        <v>0</v>
      </c>
      <c r="J48" s="83">
        <f>100%/12</f>
        <v>8.3299999999999999E-2</v>
      </c>
      <c r="K48" s="84">
        <f>(J$42*J48)</f>
        <v>0</v>
      </c>
      <c r="L48" s="83">
        <v>8.3299999999999999E-2</v>
      </c>
      <c r="M48" s="84">
        <f>L$42*L48</f>
        <v>0</v>
      </c>
      <c r="N48" s="83">
        <f>100%/12</f>
        <v>8.3299999999999999E-2</v>
      </c>
      <c r="O48" s="84">
        <f>N$42*N48</f>
        <v>0</v>
      </c>
      <c r="P48" s="83">
        <f>100%/12</f>
        <v>8.3299999999999999E-2</v>
      </c>
      <c r="Q48" s="84">
        <f>P$42*P48</f>
        <v>0</v>
      </c>
      <c r="R48" s="79"/>
      <c r="U48" s="80"/>
    </row>
    <row r="49" spans="1:21" s="76" customFormat="1" ht="19.899999999999999" customHeight="1" x14ac:dyDescent="0.2">
      <c r="A49" s="70"/>
      <c r="C49" s="26" t="s">
        <v>6</v>
      </c>
      <c r="D49" s="198" t="s">
        <v>144</v>
      </c>
      <c r="E49" s="200"/>
      <c r="F49" s="83">
        <f>(1/3)/12</f>
        <v>2.7799999999999998E-2</v>
      </c>
      <c r="G49" s="84">
        <f>F$42*$F$49</f>
        <v>0</v>
      </c>
      <c r="H49" s="83">
        <f>(1/3)/12</f>
        <v>2.7799999999999998E-2</v>
      </c>
      <c r="I49" s="84">
        <f>(H$42*$H$49)</f>
        <v>0</v>
      </c>
      <c r="J49" s="83">
        <f>(1/3)/12</f>
        <v>2.7799999999999998E-2</v>
      </c>
      <c r="K49" s="84">
        <f>(J$42*J49)</f>
        <v>0</v>
      </c>
      <c r="L49" s="83">
        <f>(1/3)/12</f>
        <v>2.7799999999999998E-2</v>
      </c>
      <c r="M49" s="84">
        <f>L$42*L49</f>
        <v>0</v>
      </c>
      <c r="N49" s="83">
        <f>(1/3)/12</f>
        <v>2.7799999999999998E-2</v>
      </c>
      <c r="O49" s="84">
        <f>N$42*N49</f>
        <v>0</v>
      </c>
      <c r="P49" s="83">
        <f>(1/3)/12</f>
        <v>2.7799999999999998E-2</v>
      </c>
      <c r="Q49" s="84">
        <f>P$42*P49</f>
        <v>0</v>
      </c>
      <c r="R49" s="79"/>
      <c r="U49" s="80"/>
    </row>
    <row r="50" spans="1:21" s="76" customFormat="1" ht="19.899999999999999" customHeight="1" x14ac:dyDescent="0.2">
      <c r="A50" s="70"/>
      <c r="C50" s="201" t="s">
        <v>145</v>
      </c>
      <c r="D50" s="202"/>
      <c r="E50" s="203"/>
      <c r="F50" s="81">
        <f t="shared" ref="F50:Q50" si="5">SUM(F48:F49)</f>
        <v>0.1111</v>
      </c>
      <c r="G50" s="82">
        <f t="shared" si="5"/>
        <v>0</v>
      </c>
      <c r="H50" s="81">
        <f t="shared" si="5"/>
        <v>0.1111</v>
      </c>
      <c r="I50" s="82">
        <f t="shared" si="5"/>
        <v>0</v>
      </c>
      <c r="J50" s="81">
        <f t="shared" si="5"/>
        <v>0.1111</v>
      </c>
      <c r="K50" s="82">
        <f t="shared" si="5"/>
        <v>0</v>
      </c>
      <c r="L50" s="81">
        <f t="shared" si="5"/>
        <v>0.1111</v>
      </c>
      <c r="M50" s="82">
        <f t="shared" si="5"/>
        <v>0</v>
      </c>
      <c r="N50" s="81">
        <f t="shared" si="5"/>
        <v>0.1111</v>
      </c>
      <c r="O50" s="82">
        <f t="shared" si="5"/>
        <v>0</v>
      </c>
      <c r="P50" s="81">
        <f t="shared" si="5"/>
        <v>0.1111</v>
      </c>
      <c r="Q50" s="82">
        <f t="shared" si="5"/>
        <v>0</v>
      </c>
      <c r="R50" s="79"/>
      <c r="U50" s="80"/>
    </row>
    <row r="51" spans="1:21" s="76" customFormat="1" ht="27" customHeight="1" x14ac:dyDescent="0.2">
      <c r="A51" s="70"/>
      <c r="C51" s="26" t="s">
        <v>7</v>
      </c>
      <c r="D51" s="230" t="s">
        <v>146</v>
      </c>
      <c r="E51" s="231"/>
      <c r="F51" s="83">
        <f>$F$65</f>
        <v>0.39800000000000002</v>
      </c>
      <c r="G51" s="84">
        <f>F51*G50</f>
        <v>0</v>
      </c>
      <c r="H51" s="83">
        <f>H65</f>
        <v>0.39800000000000002</v>
      </c>
      <c r="I51" s="84">
        <f>H51*I50</f>
        <v>0</v>
      </c>
      <c r="J51" s="83">
        <f>J65</f>
        <v>0.39800000000000002</v>
      </c>
      <c r="K51" s="84">
        <f>J51*K50</f>
        <v>0</v>
      </c>
      <c r="L51" s="83">
        <f>L65</f>
        <v>0.39800000000000002</v>
      </c>
      <c r="M51" s="84">
        <f>L51*M50</f>
        <v>0</v>
      </c>
      <c r="N51" s="83">
        <f>N65</f>
        <v>0.39800000000000002</v>
      </c>
      <c r="O51" s="84">
        <f>N51*O50</f>
        <v>0</v>
      </c>
      <c r="P51" s="83">
        <f>P65</f>
        <v>0.39800000000000002</v>
      </c>
      <c r="Q51" s="84">
        <f>P51*Q50</f>
        <v>0</v>
      </c>
      <c r="R51" s="79"/>
      <c r="U51" s="80"/>
    </row>
    <row r="52" spans="1:21" s="76" customFormat="1" ht="19.899999999999999" customHeight="1" x14ac:dyDescent="0.2">
      <c r="A52" s="70"/>
      <c r="C52" s="201" t="s">
        <v>147</v>
      </c>
      <c r="D52" s="202"/>
      <c r="E52" s="203"/>
      <c r="F52" s="81"/>
      <c r="G52" s="82">
        <f>G50+G51</f>
        <v>0</v>
      </c>
      <c r="H52" s="82"/>
      <c r="I52" s="82">
        <f>I50+I51</f>
        <v>0</v>
      </c>
      <c r="J52" s="82"/>
      <c r="K52" s="82">
        <f>K50+K51</f>
        <v>0</v>
      </c>
      <c r="L52" s="82"/>
      <c r="M52" s="82">
        <f>M50+M51</f>
        <v>0</v>
      </c>
      <c r="N52" s="82"/>
      <c r="O52" s="82">
        <f>O50+O51</f>
        <v>0</v>
      </c>
      <c r="P52" s="82"/>
      <c r="Q52" s="82">
        <f>Q50+Q51</f>
        <v>0</v>
      </c>
      <c r="R52" s="79"/>
      <c r="U52" s="80"/>
    </row>
    <row r="53" spans="1:21" s="76" customFormat="1" ht="15" customHeight="1" x14ac:dyDescent="0.2">
      <c r="A53" s="70"/>
      <c r="C53" s="77"/>
      <c r="D53" s="78"/>
      <c r="E53" s="78"/>
      <c r="F53" s="85"/>
      <c r="G53" s="85"/>
      <c r="H53" s="78"/>
      <c r="I53" s="78"/>
      <c r="J53" s="78"/>
      <c r="K53" s="78"/>
      <c r="L53" s="78"/>
      <c r="M53" s="85"/>
      <c r="N53" s="78"/>
      <c r="O53" s="78"/>
      <c r="P53" s="78"/>
      <c r="Q53" s="78"/>
      <c r="R53" s="79"/>
      <c r="U53" s="80"/>
    </row>
    <row r="54" spans="1:21" ht="19.899999999999999" customHeight="1" x14ac:dyDescent="0.2">
      <c r="C54" s="30" t="s">
        <v>148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21" s="76" customFormat="1" ht="26.25" customHeight="1" x14ac:dyDescent="0.2">
      <c r="A55" s="70"/>
      <c r="C55" s="56"/>
      <c r="D55" s="208"/>
      <c r="E55" s="209"/>
      <c r="F55" s="218" t="str">
        <f>$F$33</f>
        <v>12x36 Diurno (seg-dom) Armado
Canteiro Administrativo</v>
      </c>
      <c r="G55" s="218"/>
      <c r="H55" s="218" t="str">
        <f>$H$33</f>
        <v>12x36 Diurno (seg-dom) Armado
Extensão da via/faixa de domínio</v>
      </c>
      <c r="I55" s="218"/>
      <c r="J55" s="218" t="str">
        <f>$J$33</f>
        <v>12x36 Diurno (seg-dom) Armado
Ponte</v>
      </c>
      <c r="K55" s="218"/>
      <c r="L55" s="218" t="str">
        <f>$L$33</f>
        <v>12x36 Noturno (seg-dom) Armado
Canteiro Administrativo</v>
      </c>
      <c r="M55" s="218"/>
      <c r="N55" s="218" t="str">
        <f>$N$33</f>
        <v>12x36 Noturno (seg-dom) Armado
Extensão da via/faixa de domínio</v>
      </c>
      <c r="O55" s="218"/>
      <c r="P55" s="218" t="str">
        <f>$P$33</f>
        <v>12x36 Noturno (seg-dom) Armado
Ponte</v>
      </c>
      <c r="Q55" s="218"/>
      <c r="R55" s="79"/>
      <c r="U55" s="80"/>
    </row>
    <row r="56" spans="1:21" ht="23.1" customHeight="1" x14ac:dyDescent="0.2">
      <c r="C56" s="25" t="s">
        <v>149</v>
      </c>
      <c r="D56" s="234" t="s">
        <v>150</v>
      </c>
      <c r="E56" s="234"/>
      <c r="F56" s="86" t="s">
        <v>142</v>
      </c>
      <c r="G56" s="86" t="s">
        <v>9</v>
      </c>
      <c r="H56" s="86" t="s">
        <v>142</v>
      </c>
      <c r="I56" s="86" t="s">
        <v>9</v>
      </c>
      <c r="J56" s="86" t="s">
        <v>142</v>
      </c>
      <c r="K56" s="86" t="s">
        <v>9</v>
      </c>
      <c r="L56" s="86" t="s">
        <v>142</v>
      </c>
      <c r="M56" s="86" t="s">
        <v>9</v>
      </c>
      <c r="N56" s="86" t="s">
        <v>142</v>
      </c>
      <c r="O56" s="86" t="s">
        <v>9</v>
      </c>
      <c r="P56" s="86" t="s">
        <v>142</v>
      </c>
      <c r="Q56" s="86" t="s">
        <v>9</v>
      </c>
    </row>
    <row r="57" spans="1:21" ht="19.5" customHeight="1" x14ac:dyDescent="0.2">
      <c r="C57" s="26" t="s">
        <v>5</v>
      </c>
      <c r="D57" s="235" t="s">
        <v>151</v>
      </c>
      <c r="E57" s="236"/>
      <c r="F57" s="83">
        <v>0.2</v>
      </c>
      <c r="G57" s="84">
        <f>ROUND(F$42*F57,2)</f>
        <v>0</v>
      </c>
      <c r="H57" s="83">
        <f>F57</f>
        <v>0.2</v>
      </c>
      <c r="I57" s="84">
        <f>ROUND(H$42*H57,2)</f>
        <v>0</v>
      </c>
      <c r="J57" s="83">
        <f>F57</f>
        <v>0.2</v>
      </c>
      <c r="K57" s="84">
        <f>ROUND(J$42*J57,2)</f>
        <v>0</v>
      </c>
      <c r="L57" s="83">
        <f>F57</f>
        <v>0.2</v>
      </c>
      <c r="M57" s="84">
        <f>ROUND(L$42*L57,2)</f>
        <v>0</v>
      </c>
      <c r="N57" s="83">
        <f>F57</f>
        <v>0.2</v>
      </c>
      <c r="O57" s="84">
        <f>ROUND(N$42*N57,2)</f>
        <v>0</v>
      </c>
      <c r="P57" s="83">
        <f>F57</f>
        <v>0.2</v>
      </c>
      <c r="Q57" s="84">
        <f>ROUND(P$42*P57,2)</f>
        <v>0</v>
      </c>
    </row>
    <row r="58" spans="1:21" ht="19.5" customHeight="1" x14ac:dyDescent="0.2">
      <c r="C58" s="26" t="s">
        <v>6</v>
      </c>
      <c r="D58" s="235" t="s">
        <v>152</v>
      </c>
      <c r="E58" s="236"/>
      <c r="F58" s="83">
        <v>2.5000000000000001E-2</v>
      </c>
      <c r="G58" s="84">
        <f t="shared" ref="G58:G64" si="6">ROUND(F$42*F58,2)</f>
        <v>0</v>
      </c>
      <c r="H58" s="83">
        <f t="shared" ref="H58:H64" si="7">F58</f>
        <v>2.5000000000000001E-2</v>
      </c>
      <c r="I58" s="84">
        <f t="shared" ref="I58:I64" si="8">ROUND(H$42*H58,2)</f>
        <v>0</v>
      </c>
      <c r="J58" s="83">
        <f t="shared" ref="J58:J64" si="9">F58</f>
        <v>2.5000000000000001E-2</v>
      </c>
      <c r="K58" s="84">
        <f t="shared" ref="K58:K64" si="10">ROUND(J$42*J58,2)</f>
        <v>0</v>
      </c>
      <c r="L58" s="83">
        <f t="shared" ref="L58:L64" si="11">F58</f>
        <v>2.5000000000000001E-2</v>
      </c>
      <c r="M58" s="84">
        <f t="shared" ref="M58:M64" si="12">ROUND(L$42*L58,2)</f>
        <v>0</v>
      </c>
      <c r="N58" s="83">
        <f t="shared" ref="N58:N64" si="13">F58</f>
        <v>2.5000000000000001E-2</v>
      </c>
      <c r="O58" s="84">
        <f t="shared" ref="O58:O64" si="14">ROUND(N$42*N58,2)</f>
        <v>0</v>
      </c>
      <c r="P58" s="83">
        <f t="shared" ref="P58:P64" si="15">F58</f>
        <v>2.5000000000000001E-2</v>
      </c>
      <c r="Q58" s="84">
        <f t="shared" ref="Q58:Q64" si="16">ROUND(P$42*P58,2)</f>
        <v>0</v>
      </c>
    </row>
    <row r="59" spans="1:21" ht="19.5" customHeight="1" x14ac:dyDescent="0.2">
      <c r="C59" s="26" t="s">
        <v>7</v>
      </c>
      <c r="D59" s="235" t="s">
        <v>153</v>
      </c>
      <c r="E59" s="236"/>
      <c r="F59" s="83">
        <v>0.06</v>
      </c>
      <c r="G59" s="84">
        <f t="shared" si="6"/>
        <v>0</v>
      </c>
      <c r="H59" s="83">
        <f t="shared" si="7"/>
        <v>0.06</v>
      </c>
      <c r="I59" s="84">
        <f t="shared" si="8"/>
        <v>0</v>
      </c>
      <c r="J59" s="83">
        <f t="shared" si="9"/>
        <v>0.06</v>
      </c>
      <c r="K59" s="84">
        <f t="shared" si="10"/>
        <v>0</v>
      </c>
      <c r="L59" s="83">
        <f t="shared" si="11"/>
        <v>0.06</v>
      </c>
      <c r="M59" s="84">
        <f t="shared" si="12"/>
        <v>0</v>
      </c>
      <c r="N59" s="83">
        <f t="shared" si="13"/>
        <v>0.06</v>
      </c>
      <c r="O59" s="84">
        <f t="shared" si="14"/>
        <v>0</v>
      </c>
      <c r="P59" s="83">
        <f t="shared" si="15"/>
        <v>0.06</v>
      </c>
      <c r="Q59" s="84">
        <f t="shared" si="16"/>
        <v>0</v>
      </c>
    </row>
    <row r="60" spans="1:21" ht="19.5" customHeight="1" x14ac:dyDescent="0.2">
      <c r="C60" s="26" t="s">
        <v>8</v>
      </c>
      <c r="D60" s="235" t="s">
        <v>154</v>
      </c>
      <c r="E60" s="236"/>
      <c r="F60" s="83">
        <v>1.4999999999999999E-2</v>
      </c>
      <c r="G60" s="84">
        <f t="shared" si="6"/>
        <v>0</v>
      </c>
      <c r="H60" s="83">
        <f t="shared" si="7"/>
        <v>1.4999999999999999E-2</v>
      </c>
      <c r="I60" s="84">
        <f t="shared" si="8"/>
        <v>0</v>
      </c>
      <c r="J60" s="83">
        <f t="shared" si="9"/>
        <v>1.4999999999999999E-2</v>
      </c>
      <c r="K60" s="84">
        <f t="shared" si="10"/>
        <v>0</v>
      </c>
      <c r="L60" s="83">
        <f t="shared" si="11"/>
        <v>1.4999999999999999E-2</v>
      </c>
      <c r="M60" s="84">
        <f t="shared" si="12"/>
        <v>0</v>
      </c>
      <c r="N60" s="83">
        <f t="shared" si="13"/>
        <v>1.4999999999999999E-2</v>
      </c>
      <c r="O60" s="84">
        <f t="shared" si="14"/>
        <v>0</v>
      </c>
      <c r="P60" s="83">
        <f t="shared" si="15"/>
        <v>1.4999999999999999E-2</v>
      </c>
      <c r="Q60" s="84">
        <f t="shared" si="16"/>
        <v>0</v>
      </c>
    </row>
    <row r="61" spans="1:21" ht="19.5" customHeight="1" x14ac:dyDescent="0.2">
      <c r="C61" s="26" t="s">
        <v>10</v>
      </c>
      <c r="D61" s="235" t="s">
        <v>155</v>
      </c>
      <c r="E61" s="236"/>
      <c r="F61" s="83">
        <v>0.01</v>
      </c>
      <c r="G61" s="84">
        <f t="shared" si="6"/>
        <v>0</v>
      </c>
      <c r="H61" s="83">
        <f t="shared" si="7"/>
        <v>0.01</v>
      </c>
      <c r="I61" s="84">
        <f t="shared" si="8"/>
        <v>0</v>
      </c>
      <c r="J61" s="83">
        <f t="shared" si="9"/>
        <v>0.01</v>
      </c>
      <c r="K61" s="84">
        <f t="shared" si="10"/>
        <v>0</v>
      </c>
      <c r="L61" s="83">
        <f t="shared" si="11"/>
        <v>0.01</v>
      </c>
      <c r="M61" s="84">
        <f t="shared" si="12"/>
        <v>0</v>
      </c>
      <c r="N61" s="83">
        <f t="shared" si="13"/>
        <v>0.01</v>
      </c>
      <c r="O61" s="84">
        <f t="shared" si="14"/>
        <v>0</v>
      </c>
      <c r="P61" s="83">
        <f t="shared" si="15"/>
        <v>0.01</v>
      </c>
      <c r="Q61" s="84">
        <f t="shared" si="16"/>
        <v>0</v>
      </c>
    </row>
    <row r="62" spans="1:21" ht="19.5" customHeight="1" x14ac:dyDescent="0.2">
      <c r="C62" s="26" t="s">
        <v>134</v>
      </c>
      <c r="D62" s="235" t="s">
        <v>156</v>
      </c>
      <c r="E62" s="236"/>
      <c r="F62" s="83">
        <v>6.0000000000000001E-3</v>
      </c>
      <c r="G62" s="84">
        <f t="shared" si="6"/>
        <v>0</v>
      </c>
      <c r="H62" s="83">
        <f t="shared" si="7"/>
        <v>6.0000000000000001E-3</v>
      </c>
      <c r="I62" s="84">
        <f t="shared" si="8"/>
        <v>0</v>
      </c>
      <c r="J62" s="83">
        <f t="shared" si="9"/>
        <v>6.0000000000000001E-3</v>
      </c>
      <c r="K62" s="84">
        <f t="shared" si="10"/>
        <v>0</v>
      </c>
      <c r="L62" s="83">
        <f t="shared" si="11"/>
        <v>6.0000000000000001E-3</v>
      </c>
      <c r="M62" s="84">
        <f t="shared" si="12"/>
        <v>0</v>
      </c>
      <c r="N62" s="83">
        <f t="shared" si="13"/>
        <v>6.0000000000000001E-3</v>
      </c>
      <c r="O62" s="84">
        <f t="shared" si="14"/>
        <v>0</v>
      </c>
      <c r="P62" s="83">
        <f t="shared" si="15"/>
        <v>6.0000000000000001E-3</v>
      </c>
      <c r="Q62" s="84">
        <f t="shared" si="16"/>
        <v>0</v>
      </c>
    </row>
    <row r="63" spans="1:21" ht="19.5" customHeight="1" x14ac:dyDescent="0.2">
      <c r="C63" s="26" t="s">
        <v>136</v>
      </c>
      <c r="D63" s="235" t="s">
        <v>157</v>
      </c>
      <c r="E63" s="236"/>
      <c r="F63" s="83">
        <v>2E-3</v>
      </c>
      <c r="G63" s="84">
        <f t="shared" si="6"/>
        <v>0</v>
      </c>
      <c r="H63" s="83">
        <f t="shared" si="7"/>
        <v>2E-3</v>
      </c>
      <c r="I63" s="84">
        <f t="shared" si="8"/>
        <v>0</v>
      </c>
      <c r="J63" s="83">
        <f t="shared" si="9"/>
        <v>2E-3</v>
      </c>
      <c r="K63" s="84">
        <f t="shared" si="10"/>
        <v>0</v>
      </c>
      <c r="L63" s="83">
        <f t="shared" si="11"/>
        <v>2E-3</v>
      </c>
      <c r="M63" s="84">
        <f t="shared" si="12"/>
        <v>0</v>
      </c>
      <c r="N63" s="83">
        <f t="shared" si="13"/>
        <v>2E-3</v>
      </c>
      <c r="O63" s="84">
        <f t="shared" si="14"/>
        <v>0</v>
      </c>
      <c r="P63" s="83">
        <f t="shared" si="15"/>
        <v>2E-3</v>
      </c>
      <c r="Q63" s="84">
        <f t="shared" si="16"/>
        <v>0</v>
      </c>
    </row>
    <row r="64" spans="1:21" ht="19.5" customHeight="1" x14ac:dyDescent="0.2">
      <c r="C64" s="26" t="s">
        <v>158</v>
      </c>
      <c r="D64" s="235" t="s">
        <v>159</v>
      </c>
      <c r="E64" s="236"/>
      <c r="F64" s="83">
        <v>0.08</v>
      </c>
      <c r="G64" s="84">
        <f t="shared" si="6"/>
        <v>0</v>
      </c>
      <c r="H64" s="83">
        <f t="shared" si="7"/>
        <v>0.08</v>
      </c>
      <c r="I64" s="84">
        <f t="shared" si="8"/>
        <v>0</v>
      </c>
      <c r="J64" s="83">
        <f t="shared" si="9"/>
        <v>0.08</v>
      </c>
      <c r="K64" s="84">
        <f t="shared" si="10"/>
        <v>0</v>
      </c>
      <c r="L64" s="83">
        <f t="shared" si="11"/>
        <v>0.08</v>
      </c>
      <c r="M64" s="84">
        <f t="shared" si="12"/>
        <v>0</v>
      </c>
      <c r="N64" s="83">
        <f t="shared" si="13"/>
        <v>0.08</v>
      </c>
      <c r="O64" s="84">
        <f t="shared" si="14"/>
        <v>0</v>
      </c>
      <c r="P64" s="83">
        <f t="shared" si="15"/>
        <v>0.08</v>
      </c>
      <c r="Q64" s="84">
        <f t="shared" si="16"/>
        <v>0</v>
      </c>
    </row>
    <row r="65" spans="1:21" ht="19.5" customHeight="1" x14ac:dyDescent="0.2">
      <c r="C65" s="201" t="s">
        <v>80</v>
      </c>
      <c r="D65" s="202"/>
      <c r="E65" s="203"/>
      <c r="F65" s="81">
        <f t="shared" ref="F65:I65" si="17">SUM(F57:F64)</f>
        <v>0.39800000000000002</v>
      </c>
      <c r="G65" s="82">
        <f t="shared" si="17"/>
        <v>0</v>
      </c>
      <c r="H65" s="81">
        <f t="shared" si="17"/>
        <v>0.39800000000000002</v>
      </c>
      <c r="I65" s="82">
        <f t="shared" si="17"/>
        <v>0</v>
      </c>
      <c r="J65" s="81">
        <f t="shared" ref="J65:Q65" si="18">SUM(J57:J64)</f>
        <v>0.39800000000000002</v>
      </c>
      <c r="K65" s="82">
        <f t="shared" si="18"/>
        <v>0</v>
      </c>
      <c r="L65" s="81">
        <f t="shared" si="18"/>
        <v>0.39800000000000002</v>
      </c>
      <c r="M65" s="82">
        <f t="shared" si="18"/>
        <v>0</v>
      </c>
      <c r="N65" s="81">
        <f t="shared" si="18"/>
        <v>0.39800000000000002</v>
      </c>
      <c r="O65" s="82">
        <f t="shared" si="18"/>
        <v>0</v>
      </c>
      <c r="P65" s="81">
        <f t="shared" si="18"/>
        <v>0.39800000000000002</v>
      </c>
      <c r="Q65" s="82">
        <f t="shared" si="18"/>
        <v>0</v>
      </c>
    </row>
    <row r="66" spans="1:21" ht="19.5" customHeight="1" x14ac:dyDescent="0.2">
      <c r="C66" s="87" t="s">
        <v>160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21" ht="19.5" customHeight="1" x14ac:dyDescent="0.2">
      <c r="C67" s="87" t="s">
        <v>161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1" ht="7.5" customHeight="1" x14ac:dyDescent="0.2">
      <c r="C68" s="87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1" ht="19.899999999999999" customHeight="1" x14ac:dyDescent="0.2">
      <c r="C69" s="30" t="s">
        <v>45</v>
      </c>
      <c r="D69" s="69"/>
      <c r="E69" s="69"/>
      <c r="F69" s="69"/>
      <c r="G69" s="59"/>
      <c r="H69" s="69"/>
      <c r="I69" s="59"/>
      <c r="J69" s="59"/>
      <c r="K69" s="59"/>
      <c r="L69" s="69"/>
      <c r="M69" s="61"/>
      <c r="N69" s="69"/>
      <c r="O69" s="61"/>
      <c r="P69" s="69"/>
      <c r="Q69" s="61"/>
      <c r="R69" s="88"/>
    </row>
    <row r="70" spans="1:21" s="76" customFormat="1" ht="26.25" customHeight="1" x14ac:dyDescent="0.2">
      <c r="A70" s="70"/>
      <c r="C70" s="56"/>
      <c r="D70" s="208"/>
      <c r="E70" s="209"/>
      <c r="F70" s="218" t="str">
        <f>$F$33</f>
        <v>12x36 Diurno (seg-dom) Armado
Canteiro Administrativo</v>
      </c>
      <c r="G70" s="218"/>
      <c r="H70" s="218" t="str">
        <f>$H$33</f>
        <v>12x36 Diurno (seg-dom) Armado
Extensão da via/faixa de domínio</v>
      </c>
      <c r="I70" s="218"/>
      <c r="J70" s="218" t="str">
        <f>$J$33</f>
        <v>12x36 Diurno (seg-dom) Armado
Ponte</v>
      </c>
      <c r="K70" s="218"/>
      <c r="L70" s="218" t="str">
        <f>$L$33</f>
        <v>12x36 Noturno (seg-dom) Armado
Canteiro Administrativo</v>
      </c>
      <c r="M70" s="218"/>
      <c r="N70" s="218" t="str">
        <f>$N$33</f>
        <v>12x36 Noturno (seg-dom) Armado
Extensão da via/faixa de domínio</v>
      </c>
      <c r="O70" s="218"/>
      <c r="P70" s="218" t="str">
        <f>$P$33</f>
        <v>12x36 Noturno (seg-dom) Armado
Ponte</v>
      </c>
      <c r="Q70" s="218"/>
      <c r="R70" s="79"/>
      <c r="U70" s="80"/>
    </row>
    <row r="71" spans="1:21" ht="19.899999999999999" customHeight="1" x14ac:dyDescent="0.2">
      <c r="C71" s="25" t="s">
        <v>47</v>
      </c>
      <c r="D71" s="211" t="s">
        <v>12</v>
      </c>
      <c r="E71" s="213"/>
      <c r="F71" s="201" t="s">
        <v>9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3"/>
    </row>
    <row r="72" spans="1:21" ht="18" customHeight="1" x14ac:dyDescent="0.2">
      <c r="C72" s="32" t="s">
        <v>5</v>
      </c>
      <c r="D72" s="235" t="s">
        <v>48</v>
      </c>
      <c r="E72" s="237"/>
      <c r="F72" s="224"/>
      <c r="G72" s="224"/>
      <c r="H72" s="238"/>
      <c r="I72" s="239"/>
      <c r="J72" s="238"/>
      <c r="K72" s="239"/>
      <c r="L72" s="238"/>
      <c r="M72" s="239"/>
      <c r="N72" s="238"/>
      <c r="O72" s="239"/>
      <c r="P72" s="238"/>
      <c r="Q72" s="239"/>
    </row>
    <row r="73" spans="1:21" ht="18" customHeight="1" x14ac:dyDescent="0.2">
      <c r="C73" s="26" t="s">
        <v>6</v>
      </c>
      <c r="D73" s="198" t="s">
        <v>49</v>
      </c>
      <c r="E73" s="199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</row>
    <row r="74" spans="1:21" s="2" customFormat="1" ht="18" customHeight="1" x14ac:dyDescent="0.2">
      <c r="A74" s="1"/>
      <c r="C74" s="32" t="s">
        <v>7</v>
      </c>
      <c r="D74" s="235" t="s">
        <v>243</v>
      </c>
      <c r="E74" s="237"/>
      <c r="F74" s="224"/>
      <c r="G74" s="224"/>
      <c r="H74" s="238"/>
      <c r="I74" s="239"/>
      <c r="J74" s="238"/>
      <c r="K74" s="239"/>
      <c r="L74" s="238"/>
      <c r="M74" s="239"/>
      <c r="N74" s="238"/>
      <c r="O74" s="239"/>
      <c r="P74" s="238"/>
      <c r="Q74" s="239"/>
      <c r="U74" s="89"/>
    </row>
    <row r="75" spans="1:21" ht="18" customHeight="1" x14ac:dyDescent="0.2">
      <c r="C75" s="26" t="s">
        <v>8</v>
      </c>
      <c r="D75" s="198" t="s">
        <v>241</v>
      </c>
      <c r="E75" s="199"/>
      <c r="F75" s="224"/>
      <c r="G75" s="224"/>
      <c r="H75" s="238"/>
      <c r="I75" s="239"/>
      <c r="J75" s="238"/>
      <c r="K75" s="239"/>
      <c r="L75" s="238"/>
      <c r="M75" s="239"/>
      <c r="N75" s="238"/>
      <c r="O75" s="239"/>
      <c r="P75" s="238"/>
      <c r="Q75" s="239"/>
    </row>
    <row r="76" spans="1:21" ht="18" customHeight="1" x14ac:dyDescent="0.2">
      <c r="C76" s="26" t="s">
        <v>10</v>
      </c>
      <c r="D76" s="235" t="s">
        <v>162</v>
      </c>
      <c r="E76" s="237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</row>
    <row r="77" spans="1:21" ht="18" customHeight="1" x14ac:dyDescent="0.2">
      <c r="C77" s="26" t="s">
        <v>134</v>
      </c>
      <c r="D77" s="198" t="s">
        <v>137</v>
      </c>
      <c r="E77" s="199"/>
      <c r="F77" s="225" t="s">
        <v>11</v>
      </c>
      <c r="G77" s="225"/>
      <c r="H77" s="240" t="s">
        <v>11</v>
      </c>
      <c r="I77" s="241"/>
      <c r="J77" s="240" t="s">
        <v>11</v>
      </c>
      <c r="K77" s="241"/>
      <c r="L77" s="240" t="s">
        <v>11</v>
      </c>
      <c r="M77" s="241"/>
      <c r="N77" s="240" t="s">
        <v>11</v>
      </c>
      <c r="O77" s="241"/>
      <c r="P77" s="240" t="s">
        <v>11</v>
      </c>
      <c r="Q77" s="241"/>
    </row>
    <row r="78" spans="1:21" ht="19.899999999999999" customHeight="1" x14ac:dyDescent="0.2">
      <c r="C78" s="201" t="s">
        <v>163</v>
      </c>
      <c r="D78" s="202"/>
      <c r="E78" s="202"/>
      <c r="F78" s="242">
        <f>SUM(F72:G77)</f>
        <v>0</v>
      </c>
      <c r="G78" s="242"/>
      <c r="H78" s="243">
        <f>SUM(H72:I77)</f>
        <v>0</v>
      </c>
      <c r="I78" s="244"/>
      <c r="J78" s="243">
        <f>SUM(J72:K77)</f>
        <v>0</v>
      </c>
      <c r="K78" s="244"/>
      <c r="L78" s="243">
        <f>SUM(L72:M77)</f>
        <v>0</v>
      </c>
      <c r="M78" s="244"/>
      <c r="N78" s="243">
        <f>SUM(N72:O77)</f>
        <v>0</v>
      </c>
      <c r="O78" s="244"/>
      <c r="P78" s="243">
        <f>SUM(P72:Q77)</f>
        <v>0</v>
      </c>
      <c r="Q78" s="244"/>
    </row>
    <row r="79" spans="1:21" ht="12.75" customHeight="1" x14ac:dyDescent="0.2">
      <c r="C79" s="87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1:21" ht="19.5" customHeight="1" x14ac:dyDescent="0.2">
      <c r="C80" s="30" t="s">
        <v>164</v>
      </c>
      <c r="D80" s="30"/>
      <c r="E80" s="30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21" s="76" customFormat="1" ht="26.25" customHeight="1" x14ac:dyDescent="0.2">
      <c r="A81" s="70"/>
      <c r="C81" s="56"/>
      <c r="D81" s="208"/>
      <c r="E81" s="209"/>
      <c r="F81" s="218" t="str">
        <f>$F$33</f>
        <v>12x36 Diurno (seg-dom) Armado
Canteiro Administrativo</v>
      </c>
      <c r="G81" s="218"/>
      <c r="H81" s="218" t="str">
        <f>$H$33</f>
        <v>12x36 Diurno (seg-dom) Armado
Extensão da via/faixa de domínio</v>
      </c>
      <c r="I81" s="218"/>
      <c r="J81" s="218" t="str">
        <f>$J$33</f>
        <v>12x36 Diurno (seg-dom) Armado
Ponte</v>
      </c>
      <c r="K81" s="218"/>
      <c r="L81" s="218" t="str">
        <f>$L$33</f>
        <v>12x36 Noturno (seg-dom) Armado
Canteiro Administrativo</v>
      </c>
      <c r="M81" s="218"/>
      <c r="N81" s="218" t="str">
        <f>$N$33</f>
        <v>12x36 Noturno (seg-dom) Armado
Extensão da via/faixa de domínio</v>
      </c>
      <c r="O81" s="218"/>
      <c r="P81" s="218" t="str">
        <f>$P$33</f>
        <v>12x36 Noturno (seg-dom) Armado
Ponte</v>
      </c>
      <c r="Q81" s="218"/>
      <c r="R81" s="79"/>
      <c r="U81" s="80"/>
    </row>
    <row r="82" spans="1:21" ht="29.25" customHeight="1" x14ac:dyDescent="0.2">
      <c r="C82" s="25">
        <v>2</v>
      </c>
      <c r="D82" s="205" t="s">
        <v>165</v>
      </c>
      <c r="E82" s="205"/>
      <c r="F82" s="245" t="s">
        <v>9</v>
      </c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7"/>
    </row>
    <row r="83" spans="1:21" ht="19.5" customHeight="1" x14ac:dyDescent="0.2">
      <c r="C83" s="26" t="s">
        <v>140</v>
      </c>
      <c r="D83" s="248" t="s">
        <v>141</v>
      </c>
      <c r="E83" s="248"/>
      <c r="F83" s="249">
        <f>G52</f>
        <v>0</v>
      </c>
      <c r="G83" s="249"/>
      <c r="H83" s="249">
        <f t="shared" ref="H83" si="19">I52</f>
        <v>0</v>
      </c>
      <c r="I83" s="249"/>
      <c r="J83" s="249">
        <f t="shared" ref="J83" si="20">K52</f>
        <v>0</v>
      </c>
      <c r="K83" s="249"/>
      <c r="L83" s="249">
        <f t="shared" ref="L83" si="21">M52</f>
        <v>0</v>
      </c>
      <c r="M83" s="249"/>
      <c r="N83" s="249">
        <f t="shared" ref="N83" si="22">O52</f>
        <v>0</v>
      </c>
      <c r="O83" s="249"/>
      <c r="P83" s="249">
        <f t="shared" ref="P83" si="23">Q52</f>
        <v>0</v>
      </c>
      <c r="Q83" s="249"/>
    </row>
    <row r="84" spans="1:21" ht="19.5" customHeight="1" x14ac:dyDescent="0.2">
      <c r="C84" s="26" t="s">
        <v>149</v>
      </c>
      <c r="D84" s="248" t="s">
        <v>166</v>
      </c>
      <c r="E84" s="248"/>
      <c r="F84" s="249">
        <f>G65</f>
        <v>0</v>
      </c>
      <c r="G84" s="249"/>
      <c r="H84" s="249">
        <f t="shared" ref="H84" si="24">I65</f>
        <v>0</v>
      </c>
      <c r="I84" s="249"/>
      <c r="J84" s="249">
        <f t="shared" ref="J84" si="25">K65</f>
        <v>0</v>
      </c>
      <c r="K84" s="249"/>
      <c r="L84" s="249">
        <f t="shared" ref="L84" si="26">M65</f>
        <v>0</v>
      </c>
      <c r="M84" s="249"/>
      <c r="N84" s="249">
        <f t="shared" ref="N84" si="27">O65</f>
        <v>0</v>
      </c>
      <c r="O84" s="249"/>
      <c r="P84" s="249">
        <f t="shared" ref="P84" si="28">Q65</f>
        <v>0</v>
      </c>
      <c r="Q84" s="249"/>
    </row>
    <row r="85" spans="1:21" ht="19.5" customHeight="1" x14ac:dyDescent="0.2">
      <c r="C85" s="26" t="s">
        <v>47</v>
      </c>
      <c r="D85" s="248" t="s">
        <v>12</v>
      </c>
      <c r="E85" s="248"/>
      <c r="F85" s="249">
        <f>F78</f>
        <v>0</v>
      </c>
      <c r="G85" s="249"/>
      <c r="H85" s="249">
        <f t="shared" ref="H85" si="29">H78</f>
        <v>0</v>
      </c>
      <c r="I85" s="249"/>
      <c r="J85" s="249">
        <f t="shared" ref="J85" si="30">J78</f>
        <v>0</v>
      </c>
      <c r="K85" s="249"/>
      <c r="L85" s="249">
        <f t="shared" ref="L85" si="31">L78</f>
        <v>0</v>
      </c>
      <c r="M85" s="249"/>
      <c r="N85" s="249">
        <f t="shared" ref="N85" si="32">N78</f>
        <v>0</v>
      </c>
      <c r="O85" s="249"/>
      <c r="P85" s="249">
        <f t="shared" ref="P85" si="33">P78</f>
        <v>0</v>
      </c>
      <c r="Q85" s="249"/>
    </row>
    <row r="86" spans="1:21" ht="19.5" customHeight="1" x14ac:dyDescent="0.2">
      <c r="C86" s="90"/>
      <c r="D86" s="201" t="s">
        <v>80</v>
      </c>
      <c r="E86" s="202"/>
      <c r="F86" s="249">
        <f>SUM(F83:G85)</f>
        <v>0</v>
      </c>
      <c r="G86" s="249"/>
      <c r="H86" s="249">
        <f t="shared" ref="H86" si="34">SUM(H83:I85)</f>
        <v>0</v>
      </c>
      <c r="I86" s="249"/>
      <c r="J86" s="249">
        <f t="shared" ref="J86" si="35">SUM(J83:K85)</f>
        <v>0</v>
      </c>
      <c r="K86" s="249"/>
      <c r="L86" s="249">
        <f t="shared" ref="L86" si="36">SUM(L83:M85)</f>
        <v>0</v>
      </c>
      <c r="M86" s="249"/>
      <c r="N86" s="249">
        <f t="shared" ref="N86" si="37">SUM(N83:O85)</f>
        <v>0</v>
      </c>
      <c r="O86" s="249"/>
      <c r="P86" s="249">
        <f t="shared" ref="P86" si="38">SUM(P83:Q85)</f>
        <v>0</v>
      </c>
      <c r="Q86" s="249"/>
    </row>
    <row r="87" spans="1:21" ht="19.5" customHeight="1" x14ac:dyDescent="0.2">
      <c r="C87" s="87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21" ht="19.5" customHeight="1" x14ac:dyDescent="0.2">
      <c r="C88" s="27" t="s">
        <v>50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1:21" s="76" customFormat="1" ht="26.25" customHeight="1" x14ac:dyDescent="0.2">
      <c r="A89" s="70"/>
      <c r="C89" s="56"/>
      <c r="D89" s="208"/>
      <c r="E89" s="209"/>
      <c r="F89" s="218" t="str">
        <f>$F$33</f>
        <v>12x36 Diurno (seg-dom) Armado
Canteiro Administrativo</v>
      </c>
      <c r="G89" s="218"/>
      <c r="H89" s="218" t="str">
        <f>$H$33</f>
        <v>12x36 Diurno (seg-dom) Armado
Extensão da via/faixa de domínio</v>
      </c>
      <c r="I89" s="218"/>
      <c r="J89" s="218" t="str">
        <f>$J$33</f>
        <v>12x36 Diurno (seg-dom) Armado
Ponte</v>
      </c>
      <c r="K89" s="218"/>
      <c r="L89" s="218" t="str">
        <f>$L$33</f>
        <v>12x36 Noturno (seg-dom) Armado
Canteiro Administrativo</v>
      </c>
      <c r="M89" s="218"/>
      <c r="N89" s="218" t="str">
        <f>$N$33</f>
        <v>12x36 Noturno (seg-dom) Armado
Extensão da via/faixa de domínio</v>
      </c>
      <c r="O89" s="218"/>
      <c r="P89" s="218" t="str">
        <f>$P$33</f>
        <v>12x36 Noturno (seg-dom) Armado
Ponte</v>
      </c>
      <c r="Q89" s="218"/>
      <c r="R89" s="79"/>
      <c r="U89" s="80"/>
    </row>
    <row r="90" spans="1:21" ht="19.5" customHeight="1" x14ac:dyDescent="0.2">
      <c r="C90" s="25" t="s">
        <v>51</v>
      </c>
      <c r="D90" s="250" t="s">
        <v>13</v>
      </c>
      <c r="E90" s="251"/>
      <c r="F90" s="82" t="s">
        <v>142</v>
      </c>
      <c r="G90" s="82" t="s">
        <v>9</v>
      </c>
      <c r="H90" s="82" t="s">
        <v>142</v>
      </c>
      <c r="I90" s="82" t="s">
        <v>9</v>
      </c>
      <c r="J90" s="82" t="s">
        <v>142</v>
      </c>
      <c r="K90" s="82" t="s">
        <v>9</v>
      </c>
      <c r="L90" s="82" t="s">
        <v>142</v>
      </c>
      <c r="M90" s="82" t="s">
        <v>9</v>
      </c>
      <c r="N90" s="82" t="s">
        <v>142</v>
      </c>
      <c r="O90" s="82" t="s">
        <v>9</v>
      </c>
      <c r="P90" s="82" t="s">
        <v>142</v>
      </c>
      <c r="Q90" s="82" t="s">
        <v>9</v>
      </c>
    </row>
    <row r="91" spans="1:21" ht="19.5" customHeight="1" x14ac:dyDescent="0.2">
      <c r="C91" s="32" t="s">
        <v>5</v>
      </c>
      <c r="D91" s="252" t="s">
        <v>14</v>
      </c>
      <c r="E91" s="252"/>
      <c r="F91" s="23"/>
      <c r="G91" s="20">
        <f>ROUND(F$42*$F$91,2)</f>
        <v>0</v>
      </c>
      <c r="H91" s="23">
        <f>F91</f>
        <v>0</v>
      </c>
      <c r="I91" s="20">
        <f>ROUND(H$42*$H$91,2)</f>
        <v>0</v>
      </c>
      <c r="J91" s="23">
        <f>F91</f>
        <v>0</v>
      </c>
      <c r="K91" s="20">
        <f>ROUND(J$42*$H$91,2)</f>
        <v>0</v>
      </c>
      <c r="L91" s="23"/>
      <c r="M91" s="20">
        <f>ROUND(L$42*$L$91,2)</f>
        <v>0</v>
      </c>
      <c r="N91" s="23">
        <f>L91</f>
        <v>0</v>
      </c>
      <c r="O91" s="20">
        <f>ROUND(N$42*$N$91,2)</f>
        <v>0</v>
      </c>
      <c r="P91" s="23">
        <f>L91</f>
        <v>0</v>
      </c>
      <c r="Q91" s="20">
        <f>ROUND(P$42*$P$91,2)</f>
        <v>0</v>
      </c>
    </row>
    <row r="92" spans="1:21" ht="19.5" customHeight="1" x14ac:dyDescent="0.2">
      <c r="C92" s="32" t="s">
        <v>6</v>
      </c>
      <c r="D92" s="252" t="s">
        <v>167</v>
      </c>
      <c r="E92" s="252"/>
      <c r="F92" s="23">
        <f>F91*F64</f>
        <v>0</v>
      </c>
      <c r="G92" s="20">
        <f>ROUND(F$42*$F$92,2)</f>
        <v>0</v>
      </c>
      <c r="H92" s="23">
        <f>F92</f>
        <v>0</v>
      </c>
      <c r="I92" s="20">
        <f>ROUND(H$42*$H$92,2)</f>
        <v>0</v>
      </c>
      <c r="J92" s="23">
        <f>J91*J64</f>
        <v>0</v>
      </c>
      <c r="K92" s="20">
        <f>ROUND(J$42*$H$92,2)</f>
        <v>0</v>
      </c>
      <c r="L92" s="23">
        <f>L91*L64</f>
        <v>0</v>
      </c>
      <c r="M92" s="20">
        <f>ROUND(L$42*$L$92,2)</f>
        <v>0</v>
      </c>
      <c r="N92" s="23">
        <f>L92</f>
        <v>0</v>
      </c>
      <c r="O92" s="20">
        <f>ROUND(N$42*$N$92,2)</f>
        <v>0</v>
      </c>
      <c r="P92" s="23">
        <f>N92</f>
        <v>0</v>
      </c>
      <c r="Q92" s="20">
        <f>ROUND(P$42*$P$92,2)</f>
        <v>0</v>
      </c>
    </row>
    <row r="93" spans="1:21" ht="21.75" customHeight="1" x14ac:dyDescent="0.2">
      <c r="C93" s="32" t="s">
        <v>7</v>
      </c>
      <c r="D93" s="252" t="s">
        <v>168</v>
      </c>
      <c r="E93" s="252"/>
      <c r="F93" s="23">
        <f>(0.08*0.4*0.05)+(0.08*0.1*0.05)</f>
        <v>2E-3</v>
      </c>
      <c r="G93" s="20">
        <f>ROUND(F$42*$F$93,2)</f>
        <v>0</v>
      </c>
      <c r="H93" s="23">
        <f>F93</f>
        <v>2E-3</v>
      </c>
      <c r="I93" s="20">
        <f>ROUND(H$42*$H$93,2)</f>
        <v>0</v>
      </c>
      <c r="J93" s="23">
        <f>F93</f>
        <v>2E-3</v>
      </c>
      <c r="K93" s="20">
        <f>ROUND(J$42*$H$93,2)</f>
        <v>0</v>
      </c>
      <c r="L93" s="23">
        <f>F93</f>
        <v>2E-3</v>
      </c>
      <c r="M93" s="20">
        <f>ROUND(L$42*$L$93,2)</f>
        <v>0</v>
      </c>
      <c r="N93" s="23">
        <f>F93</f>
        <v>2E-3</v>
      </c>
      <c r="O93" s="20">
        <f>ROUND(N$42*$N$93,2)</f>
        <v>0</v>
      </c>
      <c r="P93" s="23">
        <f>F93</f>
        <v>2E-3</v>
      </c>
      <c r="Q93" s="20">
        <f>ROUND(P$42*$P$93,2)</f>
        <v>0</v>
      </c>
    </row>
    <row r="94" spans="1:21" ht="19.5" customHeight="1" x14ac:dyDescent="0.2">
      <c r="C94" s="32" t="s">
        <v>8</v>
      </c>
      <c r="D94" s="252" t="s">
        <v>15</v>
      </c>
      <c r="E94" s="252"/>
      <c r="F94" s="23"/>
      <c r="G94" s="20">
        <f>ROUND(F$42*$F$94,2)</f>
        <v>0</v>
      </c>
      <c r="H94" s="23">
        <f>F94</f>
        <v>0</v>
      </c>
      <c r="I94" s="20">
        <f>ROUND(H$42*$H$94,2)</f>
        <v>0</v>
      </c>
      <c r="J94" s="23">
        <f>F94</f>
        <v>0</v>
      </c>
      <c r="K94" s="20">
        <f>ROUND(J$42*$H$94,2)</f>
        <v>0</v>
      </c>
      <c r="L94" s="23"/>
      <c r="M94" s="20">
        <f>ROUND(L$42*$L$94,2)</f>
        <v>0</v>
      </c>
      <c r="N94" s="23">
        <f>L94</f>
        <v>0</v>
      </c>
      <c r="O94" s="20">
        <f>ROUND(N$42*$N$94,2)</f>
        <v>0</v>
      </c>
      <c r="P94" s="23">
        <f>L94</f>
        <v>0</v>
      </c>
      <c r="Q94" s="20">
        <f>ROUND(P$42*$P$94,2)</f>
        <v>0</v>
      </c>
    </row>
    <row r="95" spans="1:21" ht="22.5" customHeight="1" x14ac:dyDescent="0.2">
      <c r="C95" s="32" t="s">
        <v>10</v>
      </c>
      <c r="D95" s="252" t="s">
        <v>169</v>
      </c>
      <c r="E95" s="252"/>
      <c r="F95" s="23">
        <f>F94*F65</f>
        <v>0</v>
      </c>
      <c r="G95" s="20">
        <f>ROUND(F$42*$F$95,2)</f>
        <v>0</v>
      </c>
      <c r="H95" s="22">
        <f>H94*H65</f>
        <v>0</v>
      </c>
      <c r="I95" s="20">
        <f>ROUND(H$42*$H$95,2)</f>
        <v>0</v>
      </c>
      <c r="J95" s="22">
        <f>J94*J65</f>
        <v>0</v>
      </c>
      <c r="K95" s="20">
        <f>ROUND(J$42*$H$95,2)</f>
        <v>0</v>
      </c>
      <c r="L95" s="22">
        <f>L94*L65</f>
        <v>0</v>
      </c>
      <c r="M95" s="20">
        <f>ROUND(L$42*$L$95,2)</f>
        <v>0</v>
      </c>
      <c r="N95" s="22">
        <f>N94*N65</f>
        <v>0</v>
      </c>
      <c r="O95" s="20">
        <f>ROUND(N$42*$N$95,2)</f>
        <v>0</v>
      </c>
      <c r="P95" s="22">
        <f>P94*P65</f>
        <v>0</v>
      </c>
      <c r="Q95" s="20">
        <f>ROUND(P$42*$P$95,2)</f>
        <v>0</v>
      </c>
    </row>
    <row r="96" spans="1:21" ht="26.25" customHeight="1" x14ac:dyDescent="0.2">
      <c r="C96" s="32" t="s">
        <v>134</v>
      </c>
      <c r="D96" s="252" t="s">
        <v>170</v>
      </c>
      <c r="E96" s="252"/>
      <c r="F96" s="23">
        <f>(0.08*0.4)+(0.08*0.1)</f>
        <v>0.04</v>
      </c>
      <c r="G96" s="20">
        <f>ROUND(F$42*$F$96,2)</f>
        <v>0</v>
      </c>
      <c r="H96" s="23">
        <f>F96</f>
        <v>0.04</v>
      </c>
      <c r="I96" s="20">
        <f>ROUND(H$42*$H$96,2)</f>
        <v>0</v>
      </c>
      <c r="J96" s="23">
        <f>F96</f>
        <v>0.04</v>
      </c>
      <c r="K96" s="20">
        <f>ROUND(J$42*$H$96,2)</f>
        <v>0</v>
      </c>
      <c r="L96" s="23">
        <f>F96</f>
        <v>0.04</v>
      </c>
      <c r="M96" s="20">
        <f>ROUND(L$42*$L$96,2)</f>
        <v>0</v>
      </c>
      <c r="N96" s="23">
        <f>F96</f>
        <v>0.04</v>
      </c>
      <c r="O96" s="20">
        <f>ROUND(N$42*$N$96,2)</f>
        <v>0</v>
      </c>
      <c r="P96" s="23">
        <f>F96</f>
        <v>0.04</v>
      </c>
      <c r="Q96" s="20">
        <f>ROUND(P$42*$P$96,2)</f>
        <v>0</v>
      </c>
    </row>
    <row r="97" spans="3:17" ht="19.5" customHeight="1" x14ac:dyDescent="0.2">
      <c r="C97" s="201" t="s">
        <v>80</v>
      </c>
      <c r="D97" s="202"/>
      <c r="E97" s="203"/>
      <c r="F97" s="91">
        <f>SUM(F91:F96)</f>
        <v>4.2000000000000003E-2</v>
      </c>
      <c r="G97" s="92">
        <f t="shared" ref="G97:O97" si="39">SUM(G91:G96)</f>
        <v>0</v>
      </c>
      <c r="H97" s="91">
        <f t="shared" si="39"/>
        <v>4.2000000000000003E-2</v>
      </c>
      <c r="I97" s="92">
        <f t="shared" si="39"/>
        <v>0</v>
      </c>
      <c r="J97" s="91">
        <f t="shared" si="39"/>
        <v>4.2000000000000003E-2</v>
      </c>
      <c r="K97" s="92">
        <f t="shared" si="39"/>
        <v>0</v>
      </c>
      <c r="L97" s="91">
        <f t="shared" si="39"/>
        <v>4.2000000000000003E-2</v>
      </c>
      <c r="M97" s="92">
        <f t="shared" si="39"/>
        <v>0</v>
      </c>
      <c r="N97" s="91">
        <f t="shared" si="39"/>
        <v>4.2000000000000003E-2</v>
      </c>
      <c r="O97" s="92">
        <f t="shared" si="39"/>
        <v>0</v>
      </c>
      <c r="P97" s="91">
        <f>SUM(P91:P96)</f>
        <v>4.2000000000000003E-2</v>
      </c>
      <c r="Q97" s="92">
        <f>SUM(Q91:Q96)</f>
        <v>0</v>
      </c>
    </row>
    <row r="98" spans="3:17" ht="9" customHeight="1" x14ac:dyDescent="0.2">
      <c r="C98" s="87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3:17" ht="15.75" customHeight="1" x14ac:dyDescent="0.2">
      <c r="C99" s="29" t="s">
        <v>53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3:17" ht="15.75" customHeight="1" x14ac:dyDescent="0.2">
      <c r="C100" s="30" t="s">
        <v>54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59"/>
    </row>
    <row r="101" spans="3:17" ht="24.75" customHeight="1" x14ac:dyDescent="0.2">
      <c r="C101" s="56"/>
      <c r="D101" s="208"/>
      <c r="E101" s="209"/>
      <c r="F101" s="218" t="str">
        <f>$F$33</f>
        <v>12x36 Diurno (seg-dom) Armado
Canteiro Administrativo</v>
      </c>
      <c r="G101" s="218"/>
      <c r="H101" s="218" t="str">
        <f>$H$33</f>
        <v>12x36 Diurno (seg-dom) Armado
Extensão da via/faixa de domínio</v>
      </c>
      <c r="I101" s="218"/>
      <c r="J101" s="218" t="str">
        <f>$J$33</f>
        <v>12x36 Diurno (seg-dom) Armado
Ponte</v>
      </c>
      <c r="K101" s="218"/>
      <c r="L101" s="218" t="str">
        <f>$L$33</f>
        <v>12x36 Noturno (seg-dom) Armado
Canteiro Administrativo</v>
      </c>
      <c r="M101" s="218"/>
      <c r="N101" s="218" t="str">
        <f>$N$33</f>
        <v>12x36 Noturno (seg-dom) Armado
Extensão da via/faixa de domínio</v>
      </c>
      <c r="O101" s="218"/>
      <c r="P101" s="218" t="str">
        <f>$P$33</f>
        <v>12x36 Noturno (seg-dom) Armado
Ponte</v>
      </c>
      <c r="Q101" s="218"/>
    </row>
    <row r="102" spans="3:17" ht="19.5" customHeight="1" x14ac:dyDescent="0.2">
      <c r="C102" s="28" t="s">
        <v>52</v>
      </c>
      <c r="D102" s="253" t="s">
        <v>17</v>
      </c>
      <c r="E102" s="253"/>
      <c r="F102" s="82" t="s">
        <v>142</v>
      </c>
      <c r="G102" s="82" t="s">
        <v>9</v>
      </c>
      <c r="H102" s="82" t="s">
        <v>142</v>
      </c>
      <c r="I102" s="82" t="s">
        <v>9</v>
      </c>
      <c r="J102" s="82" t="s">
        <v>142</v>
      </c>
      <c r="K102" s="82" t="s">
        <v>9</v>
      </c>
      <c r="L102" s="82" t="s">
        <v>142</v>
      </c>
      <c r="M102" s="82" t="s">
        <v>9</v>
      </c>
      <c r="N102" s="82" t="s">
        <v>142</v>
      </c>
      <c r="O102" s="82" t="s">
        <v>9</v>
      </c>
      <c r="P102" s="82" t="s">
        <v>142</v>
      </c>
      <c r="Q102" s="82" t="s">
        <v>9</v>
      </c>
    </row>
    <row r="103" spans="3:17" ht="18" customHeight="1" x14ac:dyDescent="0.2">
      <c r="C103" s="26" t="s">
        <v>5</v>
      </c>
      <c r="D103" s="198" t="s">
        <v>171</v>
      </c>
      <c r="E103" s="200"/>
      <c r="F103" s="83">
        <f>100%/12</f>
        <v>8.3299999999999999E-2</v>
      </c>
      <c r="G103" s="93">
        <f>ROUND(F$42*F103,2)</f>
        <v>0</v>
      </c>
      <c r="H103" s="83">
        <f>100%/12</f>
        <v>8.3299999999999999E-2</v>
      </c>
      <c r="I103" s="93">
        <f>ROUND(H$42*H103,2)</f>
        <v>0</v>
      </c>
      <c r="J103" s="83">
        <f>100%/12</f>
        <v>8.3299999999999999E-2</v>
      </c>
      <c r="K103" s="93">
        <f>ROUND(J$42*J103,2)</f>
        <v>0</v>
      </c>
      <c r="L103" s="83">
        <f>100%/12</f>
        <v>8.3299999999999999E-2</v>
      </c>
      <c r="M103" s="93">
        <f>ROUND(L$42*L103,2)</f>
        <v>0</v>
      </c>
      <c r="N103" s="83">
        <f>100%/12</f>
        <v>8.3299999999999999E-2</v>
      </c>
      <c r="O103" s="93">
        <f>ROUND(N$42*N103,2)</f>
        <v>0</v>
      </c>
      <c r="P103" s="83">
        <f>100%/12</f>
        <v>8.3299999999999999E-2</v>
      </c>
      <c r="Q103" s="93">
        <f>ROUND(P$42*P103,2)</f>
        <v>0</v>
      </c>
    </row>
    <row r="104" spans="3:17" ht="18" customHeight="1" x14ac:dyDescent="0.2">
      <c r="C104" s="26" t="s">
        <v>6</v>
      </c>
      <c r="D104" s="198" t="s">
        <v>17</v>
      </c>
      <c r="E104" s="200"/>
      <c r="F104" s="22"/>
      <c r="G104" s="93">
        <f t="shared" ref="G104:G108" si="40">ROUND(F$42*F104,2)</f>
        <v>0</v>
      </c>
      <c r="H104" s="22">
        <f>F104</f>
        <v>0</v>
      </c>
      <c r="I104" s="93">
        <f t="shared" ref="I104:K108" si="41">ROUND(H$42*H104,2)</f>
        <v>0</v>
      </c>
      <c r="J104" s="22">
        <f>F104</f>
        <v>0</v>
      </c>
      <c r="K104" s="93">
        <f t="shared" si="41"/>
        <v>0</v>
      </c>
      <c r="L104" s="22"/>
      <c r="M104" s="93">
        <f t="shared" ref="M104:M108" si="42">ROUND(L$42*L104,2)</f>
        <v>0</v>
      </c>
      <c r="N104" s="22">
        <f>L104</f>
        <v>0</v>
      </c>
      <c r="O104" s="93">
        <f t="shared" ref="O104:O108" si="43">ROUND(N$42*N104,2)</f>
        <v>0</v>
      </c>
      <c r="P104" s="22">
        <f>L104</f>
        <v>0</v>
      </c>
      <c r="Q104" s="93">
        <f t="shared" ref="Q104:Q108" si="44">ROUND(P$42*P104,2)</f>
        <v>0</v>
      </c>
    </row>
    <row r="105" spans="3:17" ht="18" customHeight="1" x14ac:dyDescent="0.2">
      <c r="C105" s="26" t="s">
        <v>7</v>
      </c>
      <c r="D105" s="198" t="s">
        <v>16</v>
      </c>
      <c r="E105" s="200"/>
      <c r="F105" s="22"/>
      <c r="G105" s="93">
        <f t="shared" si="40"/>
        <v>0</v>
      </c>
      <c r="H105" s="22">
        <f>F105</f>
        <v>0</v>
      </c>
      <c r="I105" s="93">
        <f t="shared" si="41"/>
        <v>0</v>
      </c>
      <c r="J105" s="22">
        <f>F105</f>
        <v>0</v>
      </c>
      <c r="K105" s="93">
        <f t="shared" si="41"/>
        <v>0</v>
      </c>
      <c r="L105" s="22"/>
      <c r="M105" s="93">
        <f t="shared" si="42"/>
        <v>0</v>
      </c>
      <c r="N105" s="22">
        <f t="shared" ref="N105:N108" si="45">L105</f>
        <v>0</v>
      </c>
      <c r="O105" s="93">
        <f t="shared" si="43"/>
        <v>0</v>
      </c>
      <c r="P105" s="22">
        <f t="shared" ref="P105:P108" si="46">L105</f>
        <v>0</v>
      </c>
      <c r="Q105" s="93">
        <f t="shared" si="44"/>
        <v>0</v>
      </c>
    </row>
    <row r="106" spans="3:17" ht="18" customHeight="1" x14ac:dyDescent="0.2">
      <c r="C106" s="26" t="s">
        <v>8</v>
      </c>
      <c r="D106" s="198" t="s">
        <v>18</v>
      </c>
      <c r="E106" s="200"/>
      <c r="F106" s="22"/>
      <c r="G106" s="93">
        <f t="shared" si="40"/>
        <v>0</v>
      </c>
      <c r="H106" s="22">
        <f t="shared" ref="H106:H108" si="47">F106</f>
        <v>0</v>
      </c>
      <c r="I106" s="93">
        <f t="shared" si="41"/>
        <v>0</v>
      </c>
      <c r="J106" s="22">
        <f t="shared" ref="J106:J108" si="48">F106</f>
        <v>0</v>
      </c>
      <c r="K106" s="93">
        <f t="shared" si="41"/>
        <v>0</v>
      </c>
      <c r="L106" s="22"/>
      <c r="M106" s="93">
        <f t="shared" si="42"/>
        <v>0</v>
      </c>
      <c r="N106" s="22">
        <f t="shared" si="45"/>
        <v>0</v>
      </c>
      <c r="O106" s="93">
        <f t="shared" si="43"/>
        <v>0</v>
      </c>
      <c r="P106" s="22">
        <f t="shared" si="46"/>
        <v>0</v>
      </c>
      <c r="Q106" s="93">
        <f t="shared" si="44"/>
        <v>0</v>
      </c>
    </row>
    <row r="107" spans="3:17" ht="18" customHeight="1" x14ac:dyDescent="0.2">
      <c r="C107" s="26" t="s">
        <v>10</v>
      </c>
      <c r="D107" s="198" t="s">
        <v>55</v>
      </c>
      <c r="E107" s="200"/>
      <c r="F107" s="22"/>
      <c r="G107" s="93">
        <f t="shared" si="40"/>
        <v>0</v>
      </c>
      <c r="H107" s="22">
        <f t="shared" si="47"/>
        <v>0</v>
      </c>
      <c r="I107" s="93">
        <f t="shared" si="41"/>
        <v>0</v>
      </c>
      <c r="J107" s="22">
        <f t="shared" si="48"/>
        <v>0</v>
      </c>
      <c r="K107" s="93">
        <f t="shared" si="41"/>
        <v>0</v>
      </c>
      <c r="L107" s="22"/>
      <c r="M107" s="93">
        <f t="shared" si="42"/>
        <v>0</v>
      </c>
      <c r="N107" s="22">
        <f t="shared" si="45"/>
        <v>0</v>
      </c>
      <c r="O107" s="93">
        <f t="shared" si="43"/>
        <v>0</v>
      </c>
      <c r="P107" s="22">
        <f t="shared" si="46"/>
        <v>0</v>
      </c>
      <c r="Q107" s="93">
        <f t="shared" si="44"/>
        <v>0</v>
      </c>
    </row>
    <row r="108" spans="3:17" ht="18" customHeight="1" x14ac:dyDescent="0.2">
      <c r="C108" s="26" t="s">
        <v>134</v>
      </c>
      <c r="D108" s="198" t="s">
        <v>172</v>
      </c>
      <c r="E108" s="200"/>
      <c r="F108" s="22">
        <v>0</v>
      </c>
      <c r="G108" s="93">
        <f t="shared" si="40"/>
        <v>0</v>
      </c>
      <c r="H108" s="22">
        <f t="shared" si="47"/>
        <v>0</v>
      </c>
      <c r="I108" s="93">
        <f t="shared" si="41"/>
        <v>0</v>
      </c>
      <c r="J108" s="22">
        <f t="shared" si="48"/>
        <v>0</v>
      </c>
      <c r="K108" s="93">
        <f t="shared" si="41"/>
        <v>0</v>
      </c>
      <c r="L108" s="22"/>
      <c r="M108" s="93">
        <f t="shared" si="42"/>
        <v>0</v>
      </c>
      <c r="N108" s="22">
        <f t="shared" si="45"/>
        <v>0</v>
      </c>
      <c r="O108" s="93">
        <f t="shared" si="43"/>
        <v>0</v>
      </c>
      <c r="P108" s="22">
        <f t="shared" si="46"/>
        <v>0</v>
      </c>
      <c r="Q108" s="93">
        <f t="shared" si="44"/>
        <v>0</v>
      </c>
    </row>
    <row r="109" spans="3:17" ht="18" customHeight="1" x14ac:dyDescent="0.2">
      <c r="C109" s="26"/>
      <c r="D109" s="201" t="s">
        <v>145</v>
      </c>
      <c r="E109" s="203"/>
      <c r="F109" s="94">
        <f t="shared" ref="F109:L109" si="49">SUM(F103:F108)</f>
        <v>8.3299999999999999E-2</v>
      </c>
      <c r="G109" s="95">
        <f t="shared" si="49"/>
        <v>0</v>
      </c>
      <c r="H109" s="96">
        <f t="shared" si="49"/>
        <v>8.3299999999999999E-2</v>
      </c>
      <c r="I109" s="95">
        <f t="shared" si="49"/>
        <v>0</v>
      </c>
      <c r="J109" s="96">
        <f t="shared" si="49"/>
        <v>8.3299999999999999E-2</v>
      </c>
      <c r="K109" s="95">
        <f t="shared" si="49"/>
        <v>0</v>
      </c>
      <c r="L109" s="96">
        <f t="shared" si="49"/>
        <v>8.3299999999999999E-2</v>
      </c>
      <c r="M109" s="95">
        <f t="shared" ref="M109" si="50">SUM(M103:M108)</f>
        <v>0</v>
      </c>
      <c r="N109" s="96">
        <f>SUM(N103:N108)</f>
        <v>8.3299999999999999E-2</v>
      </c>
      <c r="O109" s="95">
        <f t="shared" ref="O109" si="51">SUM(O103:O108)</f>
        <v>0</v>
      </c>
      <c r="P109" s="96">
        <f>SUM(P103:P108)</f>
        <v>8.3299999999999999E-2</v>
      </c>
      <c r="Q109" s="95">
        <f>SUM(Q103:Q108)</f>
        <v>0</v>
      </c>
    </row>
    <row r="110" spans="3:17" ht="22.5" customHeight="1" x14ac:dyDescent="0.2">
      <c r="C110" s="26" t="s">
        <v>136</v>
      </c>
      <c r="D110" s="256" t="s">
        <v>173</v>
      </c>
      <c r="E110" s="256"/>
      <c r="F110" s="97">
        <f>$F$65</f>
        <v>0.39800000000000002</v>
      </c>
      <c r="G110" s="84">
        <f>ROUND(F110*G109,2)</f>
        <v>0</v>
      </c>
      <c r="H110" s="97">
        <f>$F$65</f>
        <v>0.39800000000000002</v>
      </c>
      <c r="I110" s="84">
        <f>ROUND(H110*I109,2)</f>
        <v>0</v>
      </c>
      <c r="J110" s="97">
        <f>$F$65</f>
        <v>0.39800000000000002</v>
      </c>
      <c r="K110" s="84">
        <f>ROUND(J110*K109,2)</f>
        <v>0</v>
      </c>
      <c r="L110" s="97">
        <f>$F$65</f>
        <v>0.39800000000000002</v>
      </c>
      <c r="M110" s="84">
        <f>ROUND(L110*M109,2)</f>
        <v>0</v>
      </c>
      <c r="N110" s="97">
        <f>$F$65</f>
        <v>0.39800000000000002</v>
      </c>
      <c r="O110" s="84">
        <f>ROUND(N110*O109,2)</f>
        <v>0</v>
      </c>
      <c r="P110" s="97">
        <f>$F$65</f>
        <v>0.39800000000000002</v>
      </c>
      <c r="Q110" s="84">
        <f>ROUND(P110*Q109,2)</f>
        <v>0</v>
      </c>
    </row>
    <row r="111" spans="3:17" ht="19.5" customHeight="1" x14ac:dyDescent="0.2">
      <c r="C111" s="201" t="s">
        <v>80</v>
      </c>
      <c r="D111" s="202"/>
      <c r="E111" s="203"/>
      <c r="F111" s="81">
        <f>SUM(F109:F110)</f>
        <v>0.48130000000000001</v>
      </c>
      <c r="G111" s="82">
        <f>SUM(G109:G110)</f>
        <v>0</v>
      </c>
      <c r="H111" s="98">
        <f>SUM(H109:H110)</f>
        <v>0.48130000000000001</v>
      </c>
      <c r="I111" s="82">
        <f t="shared" ref="I111" si="52">SUM(I109:I110)</f>
        <v>0</v>
      </c>
      <c r="J111" s="98">
        <f>SUM(J109:J110)</f>
        <v>0.48130000000000001</v>
      </c>
      <c r="K111" s="82">
        <f t="shared" ref="K111" si="53">SUM(K109:K110)</f>
        <v>0</v>
      </c>
      <c r="L111" s="98">
        <f>SUM(L109:L110)</f>
        <v>0.48130000000000001</v>
      </c>
      <c r="M111" s="82">
        <f t="shared" ref="M111" si="54">SUM(M109:M110)</f>
        <v>0</v>
      </c>
      <c r="N111" s="98">
        <f>SUM(N109:N110)</f>
        <v>0.48130000000000001</v>
      </c>
      <c r="O111" s="82">
        <f t="shared" ref="O111" si="55">SUM(O109:O110)</f>
        <v>0</v>
      </c>
      <c r="P111" s="98">
        <f>SUM(P109:P110)</f>
        <v>0.48130000000000001</v>
      </c>
      <c r="Q111" s="82">
        <f t="shared" ref="Q111" si="56">SUM(Q109:Q110)</f>
        <v>0</v>
      </c>
    </row>
    <row r="112" spans="3:17" ht="8.25" customHeight="1" x14ac:dyDescent="0.2">
      <c r="C112" s="87"/>
      <c r="D112" s="61"/>
      <c r="E112" s="61"/>
      <c r="F112" s="61"/>
      <c r="G112" s="99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3:17" ht="19.5" customHeight="1" x14ac:dyDescent="0.2">
      <c r="C113" s="29" t="s">
        <v>174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3:17" ht="29.25" customHeight="1" x14ac:dyDescent="0.2">
      <c r="C114" s="100"/>
      <c r="D114" s="208"/>
      <c r="E114" s="210"/>
      <c r="F114" s="254" t="str">
        <f>$F$33</f>
        <v>12x36 Diurno (seg-dom) Armado
Canteiro Administrativo</v>
      </c>
      <c r="G114" s="255"/>
      <c r="H114" s="254" t="str">
        <f>$H$33</f>
        <v>12x36 Diurno (seg-dom) Armado
Extensão da via/faixa de domínio</v>
      </c>
      <c r="I114" s="255"/>
      <c r="J114" s="254" t="str">
        <f>$J$33</f>
        <v>12x36 Diurno (seg-dom) Armado
Ponte</v>
      </c>
      <c r="K114" s="255"/>
      <c r="L114" s="254" t="str">
        <f>$L$33</f>
        <v>12x36 Noturno (seg-dom) Armado
Canteiro Administrativo</v>
      </c>
      <c r="M114" s="255"/>
      <c r="N114" s="254" t="str">
        <f>$N$33</f>
        <v>12x36 Noturno (seg-dom) Armado
Extensão da via/faixa de domínio</v>
      </c>
      <c r="O114" s="255"/>
      <c r="P114" s="254" t="str">
        <f>$P$33</f>
        <v>12x36 Noturno (seg-dom) Armado
Ponte</v>
      </c>
      <c r="Q114" s="255"/>
    </row>
    <row r="115" spans="3:17" ht="19.899999999999999" customHeight="1" x14ac:dyDescent="0.2">
      <c r="C115" s="86">
        <v>5</v>
      </c>
      <c r="D115" s="211" t="s">
        <v>175</v>
      </c>
      <c r="E115" s="213"/>
      <c r="F115" s="201" t="s">
        <v>9</v>
      </c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3"/>
    </row>
    <row r="116" spans="3:17" ht="17.25" customHeight="1" x14ac:dyDescent="0.2">
      <c r="C116" s="26" t="s">
        <v>5</v>
      </c>
      <c r="D116" s="198" t="s">
        <v>77</v>
      </c>
      <c r="E116" s="200"/>
      <c r="F116" s="257">
        <f>Insumos!D52</f>
        <v>0</v>
      </c>
      <c r="G116" s="257"/>
      <c r="H116" s="257">
        <f>Insumos!D53</f>
        <v>0</v>
      </c>
      <c r="I116" s="257"/>
      <c r="J116" s="257">
        <f>Insumos!D54</f>
        <v>0</v>
      </c>
      <c r="K116" s="257"/>
      <c r="L116" s="257">
        <f>Insumos!D55</f>
        <v>0</v>
      </c>
      <c r="M116" s="257"/>
      <c r="N116" s="257">
        <f>Insumos!D56</f>
        <v>0</v>
      </c>
      <c r="O116" s="257"/>
      <c r="P116" s="257">
        <f>Insumos!D57</f>
        <v>0</v>
      </c>
      <c r="Q116" s="257"/>
    </row>
    <row r="117" spans="3:17" ht="17.25" customHeight="1" x14ac:dyDescent="0.2">
      <c r="C117" s="26" t="s">
        <v>6</v>
      </c>
      <c r="D117" s="198" t="s">
        <v>78</v>
      </c>
      <c r="E117" s="200"/>
      <c r="F117" s="257">
        <f>Insumos!E52</f>
        <v>0</v>
      </c>
      <c r="G117" s="257"/>
      <c r="H117" s="257">
        <f>Insumos!E53</f>
        <v>0</v>
      </c>
      <c r="I117" s="257"/>
      <c r="J117" s="257">
        <f>Insumos!E54</f>
        <v>0</v>
      </c>
      <c r="K117" s="257"/>
      <c r="L117" s="257">
        <f>Insumos!E55</f>
        <v>0</v>
      </c>
      <c r="M117" s="257"/>
      <c r="N117" s="257">
        <f>Insumos!E56</f>
        <v>0</v>
      </c>
      <c r="O117" s="257"/>
      <c r="P117" s="257">
        <f>Insumos!E57</f>
        <v>0</v>
      </c>
      <c r="Q117" s="257"/>
    </row>
    <row r="118" spans="3:17" ht="17.25" customHeight="1" x14ac:dyDescent="0.2">
      <c r="C118" s="26" t="s">
        <v>7</v>
      </c>
      <c r="D118" s="198" t="s">
        <v>176</v>
      </c>
      <c r="E118" s="200"/>
      <c r="F118" s="257">
        <f>Insumos!F52</f>
        <v>0</v>
      </c>
      <c r="G118" s="257"/>
      <c r="H118" s="257">
        <f>Insumos!F53</f>
        <v>0</v>
      </c>
      <c r="I118" s="257"/>
      <c r="J118" s="240">
        <f>Insumos!F54</f>
        <v>0</v>
      </c>
      <c r="K118" s="241"/>
      <c r="L118" s="257">
        <f>Insumos!F55</f>
        <v>0</v>
      </c>
      <c r="M118" s="257"/>
      <c r="N118" s="257">
        <f>Insumos!F56</f>
        <v>0</v>
      </c>
      <c r="O118" s="257"/>
      <c r="P118" s="257">
        <f>Insumos!F57</f>
        <v>0</v>
      </c>
      <c r="Q118" s="257"/>
    </row>
    <row r="119" spans="3:17" ht="17.25" customHeight="1" x14ac:dyDescent="0.2">
      <c r="C119" s="26" t="s">
        <v>8</v>
      </c>
      <c r="D119" s="198" t="s">
        <v>172</v>
      </c>
      <c r="E119" s="200"/>
      <c r="F119" s="257">
        <v>0</v>
      </c>
      <c r="G119" s="257"/>
      <c r="H119" s="240">
        <v>0</v>
      </c>
      <c r="I119" s="241"/>
      <c r="J119" s="240">
        <v>0</v>
      </c>
      <c r="K119" s="241"/>
      <c r="L119" s="240">
        <v>0</v>
      </c>
      <c r="M119" s="241"/>
      <c r="N119" s="240">
        <v>0</v>
      </c>
      <c r="O119" s="241"/>
      <c r="P119" s="240">
        <v>0</v>
      </c>
      <c r="Q119" s="241"/>
    </row>
    <row r="120" spans="3:17" ht="19.899999999999999" customHeight="1" x14ac:dyDescent="0.2">
      <c r="C120" s="201" t="s">
        <v>177</v>
      </c>
      <c r="D120" s="202"/>
      <c r="E120" s="203"/>
      <c r="F120" s="232">
        <f>SUM(F116:G119)</f>
        <v>0</v>
      </c>
      <c r="G120" s="232"/>
      <c r="H120" s="232">
        <f t="shared" ref="H120" si="57">SUM(H116:I119)</f>
        <v>0</v>
      </c>
      <c r="I120" s="232"/>
      <c r="J120" s="232">
        <f t="shared" ref="J120" si="58">SUM(J116:K119)</f>
        <v>0</v>
      </c>
      <c r="K120" s="232"/>
      <c r="L120" s="232">
        <f t="shared" ref="L120" si="59">SUM(L116:M119)</f>
        <v>0</v>
      </c>
      <c r="M120" s="232"/>
      <c r="N120" s="232">
        <f t="shared" ref="N120" si="60">SUM(N116:O119)</f>
        <v>0</v>
      </c>
      <c r="O120" s="232"/>
      <c r="P120" s="232">
        <f t="shared" ref="P120" si="61">SUM(P116:Q119)</f>
        <v>0</v>
      </c>
      <c r="Q120" s="232"/>
    </row>
    <row r="121" spans="3:17" ht="19.899999999999999" customHeight="1" x14ac:dyDescent="0.2">
      <c r="C121" s="258" t="s">
        <v>178</v>
      </c>
      <c r="D121" s="258"/>
      <c r="E121" s="258"/>
      <c r="F121" s="258"/>
      <c r="G121" s="61"/>
      <c r="H121" s="61"/>
      <c r="I121" s="61"/>
      <c r="J121" s="61"/>
      <c r="K121" s="61"/>
      <c r="L121" s="61"/>
      <c r="M121" s="59"/>
      <c r="N121" s="59"/>
      <c r="O121" s="61"/>
      <c r="P121" s="61"/>
      <c r="Q121" s="61"/>
    </row>
    <row r="122" spans="3:17" ht="19.899999999999999" customHeight="1" x14ac:dyDescent="0.2">
      <c r="C122" s="29" t="s">
        <v>56</v>
      </c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101"/>
      <c r="P122" s="61"/>
      <c r="Q122" s="61"/>
    </row>
    <row r="123" spans="3:17" ht="27.75" customHeight="1" x14ac:dyDescent="0.2">
      <c r="C123" s="100"/>
      <c r="D123" s="208"/>
      <c r="E123" s="210"/>
      <c r="F123" s="254" t="str">
        <f>$F$33</f>
        <v>12x36 Diurno (seg-dom) Armado
Canteiro Administrativo</v>
      </c>
      <c r="G123" s="255"/>
      <c r="H123" s="254" t="str">
        <f>$H$33</f>
        <v>12x36 Diurno (seg-dom) Armado
Extensão da via/faixa de domínio</v>
      </c>
      <c r="I123" s="255"/>
      <c r="J123" s="254" t="str">
        <f>$J$33</f>
        <v>12x36 Diurno (seg-dom) Armado
Ponte</v>
      </c>
      <c r="K123" s="255"/>
      <c r="L123" s="254" t="str">
        <f>$L$33</f>
        <v>12x36 Noturno (seg-dom) Armado
Canteiro Administrativo</v>
      </c>
      <c r="M123" s="255"/>
      <c r="N123" s="254" t="str">
        <f>$N$33</f>
        <v>12x36 Noturno (seg-dom) Armado
Extensão da via/faixa de domínio</v>
      </c>
      <c r="O123" s="255"/>
      <c r="P123" s="254" t="str">
        <f>$P$33</f>
        <v>12x36 Noturno (seg-dom) Armado
Ponte</v>
      </c>
      <c r="Q123" s="255"/>
    </row>
    <row r="124" spans="3:17" ht="15.75" customHeight="1" x14ac:dyDescent="0.2">
      <c r="C124" s="31">
        <v>6</v>
      </c>
      <c r="D124" s="211" t="s">
        <v>19</v>
      </c>
      <c r="E124" s="213"/>
      <c r="F124" s="82" t="s">
        <v>142</v>
      </c>
      <c r="G124" s="102" t="s">
        <v>9</v>
      </c>
      <c r="H124" s="82" t="s">
        <v>142</v>
      </c>
      <c r="I124" s="102" t="s">
        <v>9</v>
      </c>
      <c r="J124" s="82" t="s">
        <v>142</v>
      </c>
      <c r="K124" s="102" t="s">
        <v>9</v>
      </c>
      <c r="L124" s="82" t="s">
        <v>142</v>
      </c>
      <c r="M124" s="102" t="s">
        <v>9</v>
      </c>
      <c r="N124" s="82" t="s">
        <v>142</v>
      </c>
      <c r="O124" s="102" t="s">
        <v>9</v>
      </c>
      <c r="P124" s="82" t="s">
        <v>142</v>
      </c>
      <c r="Q124" s="82" t="s">
        <v>9</v>
      </c>
    </row>
    <row r="125" spans="3:17" ht="19.899999999999999" customHeight="1" x14ac:dyDescent="0.2">
      <c r="C125" s="103" t="s">
        <v>5</v>
      </c>
      <c r="D125" s="198" t="s">
        <v>20</v>
      </c>
      <c r="E125" s="200"/>
      <c r="F125" s="81"/>
      <c r="G125" s="93">
        <f>ROUND(F$146*$F$125,2)</f>
        <v>0</v>
      </c>
      <c r="H125" s="81">
        <f>F125</f>
        <v>0</v>
      </c>
      <c r="I125" s="93">
        <f>ROUND(H$146*H125,2)</f>
        <v>0</v>
      </c>
      <c r="J125" s="81">
        <f>F125</f>
        <v>0</v>
      </c>
      <c r="K125" s="93">
        <f>ROUND(J$146*J125,2)</f>
        <v>0</v>
      </c>
      <c r="L125" s="81"/>
      <c r="M125" s="93">
        <f>ROUND(L$146*L125,2)</f>
        <v>0</v>
      </c>
      <c r="N125" s="81">
        <f>L125</f>
        <v>0</v>
      </c>
      <c r="O125" s="93">
        <f>ROUND(N$146*N125,2)</f>
        <v>0</v>
      </c>
      <c r="P125" s="81">
        <f>L125</f>
        <v>0</v>
      </c>
      <c r="Q125" s="93">
        <f>ROUND(P$146*P125,2)</f>
        <v>0</v>
      </c>
    </row>
    <row r="126" spans="3:17" ht="19.899999999999999" customHeight="1" x14ac:dyDescent="0.2">
      <c r="C126" s="103" t="s">
        <v>6</v>
      </c>
      <c r="D126" s="198" t="s">
        <v>21</v>
      </c>
      <c r="E126" s="200"/>
      <c r="F126" s="81"/>
      <c r="G126" s="93">
        <f>ROUND((F$146+G$125)*$F$126,2)</f>
        <v>0</v>
      </c>
      <c r="H126" s="81">
        <f>F126</f>
        <v>0</v>
      </c>
      <c r="I126" s="93">
        <f>ROUND((H$146+I$125)*$H$126,2)</f>
        <v>0</v>
      </c>
      <c r="J126" s="81">
        <f>F126</f>
        <v>0</v>
      </c>
      <c r="K126" s="93">
        <f>ROUND((J$146+K$125)*J126,2)</f>
        <v>0</v>
      </c>
      <c r="L126" s="81"/>
      <c r="M126" s="93">
        <f>ROUND((L$146+M$125)*$L$126,2)</f>
        <v>0</v>
      </c>
      <c r="N126" s="81">
        <f>L126</f>
        <v>0</v>
      </c>
      <c r="O126" s="93">
        <f>ROUND((N$146+O$125)*$N$126,2)</f>
        <v>0</v>
      </c>
      <c r="P126" s="81">
        <f>L126</f>
        <v>0</v>
      </c>
      <c r="Q126" s="93">
        <f>ROUND((P$146+Q$125)*$P$126,2)</f>
        <v>0</v>
      </c>
    </row>
    <row r="127" spans="3:17" ht="13.5" customHeight="1" x14ac:dyDescent="0.2">
      <c r="C127" s="103" t="s">
        <v>7</v>
      </c>
      <c r="D127" s="198" t="s">
        <v>179</v>
      </c>
      <c r="E127" s="200"/>
      <c r="F127" s="81">
        <f>SUM(F128:F133)</f>
        <v>8.6499999999999994E-2</v>
      </c>
      <c r="G127" s="93"/>
      <c r="H127" s="81">
        <f>SUM(H128:H133)</f>
        <v>8.6499999999999994E-2</v>
      </c>
      <c r="I127" s="93"/>
      <c r="J127" s="81">
        <f>SUM(J128:J133)</f>
        <v>8.6499999999999994E-2</v>
      </c>
      <c r="K127" s="93"/>
      <c r="L127" s="81">
        <f>SUM(L128:L133)</f>
        <v>8.6499999999999994E-2</v>
      </c>
      <c r="M127" s="93"/>
      <c r="N127" s="81">
        <f>SUM(N128:N133)</f>
        <v>8.6499999999999994E-2</v>
      </c>
      <c r="O127" s="104"/>
      <c r="P127" s="81">
        <f>SUM(P128:P133)</f>
        <v>8.6499999999999994E-2</v>
      </c>
      <c r="Q127" s="104"/>
    </row>
    <row r="128" spans="3:17" ht="19.899999999999999" customHeight="1" x14ac:dyDescent="0.2">
      <c r="C128" s="105" t="s">
        <v>180</v>
      </c>
      <c r="D128" s="198" t="s">
        <v>181</v>
      </c>
      <c r="E128" s="200"/>
      <c r="F128" s="81"/>
      <c r="G128" s="93"/>
      <c r="H128" s="81"/>
      <c r="I128" s="93"/>
      <c r="J128" s="81"/>
      <c r="K128" s="93"/>
      <c r="L128" s="81"/>
      <c r="M128" s="93"/>
      <c r="N128" s="81"/>
      <c r="O128" s="104"/>
      <c r="P128" s="81"/>
      <c r="Q128" s="104"/>
    </row>
    <row r="129" spans="3:17" ht="19.899999999999999" customHeight="1" x14ac:dyDescent="0.2">
      <c r="C129" s="105"/>
      <c r="D129" s="198" t="s">
        <v>182</v>
      </c>
      <c r="E129" s="200"/>
      <c r="F129" s="81">
        <v>6.4999999999999997E-3</v>
      </c>
      <c r="G129" s="93">
        <f>ROUND(((F$146+G$125+G$126)/(1-$F$129+$F$130+$F$132+$F$133))*$F$129,2)</f>
        <v>0</v>
      </c>
      <c r="H129" s="81">
        <f>F129</f>
        <v>6.4999999999999997E-3</v>
      </c>
      <c r="I129" s="93">
        <f>ROUND(((H146+I125+I126)/(1-H129+H$130+H132+H133))*H129,2)</f>
        <v>0</v>
      </c>
      <c r="J129" s="81">
        <f>F129</f>
        <v>6.4999999999999997E-3</v>
      </c>
      <c r="K129" s="93">
        <f>ROUND(((J146+K125+K126)/(1-J129+J$130+J132+J133))*J129,2)</f>
        <v>0</v>
      </c>
      <c r="L129" s="81">
        <f>F129</f>
        <v>6.4999999999999997E-3</v>
      </c>
      <c r="M129" s="93">
        <f>ROUND(((L146+M125+M126)/(1-L129+L$130+L132+L133))*L129,2)</f>
        <v>0</v>
      </c>
      <c r="N129" s="81">
        <f>F129</f>
        <v>6.4999999999999997E-3</v>
      </c>
      <c r="O129" s="93">
        <f>ROUND(((N146+O125+O126)/(1-N129+N$130+N132+N133))*N129,2)</f>
        <v>0</v>
      </c>
      <c r="P129" s="81">
        <f>F129</f>
        <v>6.4999999999999997E-3</v>
      </c>
      <c r="Q129" s="93">
        <f>ROUND(((P146+Q125+Q126)/(1-P129+P$130+P132+P133))*P129,2)</f>
        <v>0</v>
      </c>
    </row>
    <row r="130" spans="3:17" ht="19.899999999999999" customHeight="1" x14ac:dyDescent="0.2">
      <c r="C130" s="105"/>
      <c r="D130" s="198" t="s">
        <v>183</v>
      </c>
      <c r="E130" s="200"/>
      <c r="F130" s="81">
        <v>0.03</v>
      </c>
      <c r="G130" s="93">
        <f>ROUND(((F$146+G$125+G$126)/(1-$F$129+$F$130+$F$132+$F$133))*$F$130,2)</f>
        <v>0</v>
      </c>
      <c r="H130" s="81">
        <f>F130</f>
        <v>0.03</v>
      </c>
      <c r="I130" s="93">
        <f>ROUND(((H146+I125+I126)/(1-H129+H130+H132+H133))*H130,2)</f>
        <v>0</v>
      </c>
      <c r="J130" s="81">
        <f>F130</f>
        <v>0.03</v>
      </c>
      <c r="K130" s="93">
        <f>ROUND(((J146+K125+K126)/(1-J129+J130+J132+J133))*J130,2)</f>
        <v>0</v>
      </c>
      <c r="L130" s="81">
        <f>F130</f>
        <v>0.03</v>
      </c>
      <c r="M130" s="93">
        <f>ROUND(((L146+M125+M126)/(1-L129+L130+L132+L133))*L130,2)</f>
        <v>0</v>
      </c>
      <c r="N130" s="81">
        <f>F130</f>
        <v>0.03</v>
      </c>
      <c r="O130" s="93">
        <f>ROUND(((N146+O125+O126)/(1-N129+N130+N132+N133))*N130,2)</f>
        <v>0</v>
      </c>
      <c r="P130" s="81">
        <f>F130</f>
        <v>0.03</v>
      </c>
      <c r="Q130" s="93">
        <f>ROUND(((P146+Q125+Q126)/(1-P129+P130+P132+P133))*P130,2)</f>
        <v>0</v>
      </c>
    </row>
    <row r="131" spans="3:17" ht="19.899999999999999" customHeight="1" x14ac:dyDescent="0.2">
      <c r="C131" s="105" t="s">
        <v>184</v>
      </c>
      <c r="D131" s="198" t="s">
        <v>185</v>
      </c>
      <c r="E131" s="200"/>
      <c r="F131" s="81"/>
      <c r="G131" s="93"/>
      <c r="H131" s="81"/>
      <c r="I131" s="93"/>
      <c r="J131" s="81"/>
      <c r="K131" s="93"/>
      <c r="L131" s="81"/>
      <c r="M131" s="93"/>
      <c r="N131" s="81"/>
      <c r="O131" s="93"/>
      <c r="P131" s="81"/>
      <c r="Q131" s="93"/>
    </row>
    <row r="132" spans="3:17" ht="19.899999999999999" customHeight="1" x14ac:dyDescent="0.2">
      <c r="C132" s="105"/>
      <c r="D132" s="198" t="s">
        <v>186</v>
      </c>
      <c r="E132" s="200"/>
      <c r="F132" s="81">
        <v>0.05</v>
      </c>
      <c r="G132" s="93">
        <f>ROUND(((F$146+G$125+G$126)/(1-$F$129+$F$130+$F$132+$F$133))*$F$132,2)</f>
        <v>0</v>
      </c>
      <c r="H132" s="81">
        <f>F132</f>
        <v>0.05</v>
      </c>
      <c r="I132" s="93">
        <f>ROUND(((H146+I125+I126)/(1-H129+H$130+H132+H133))*H132,2)</f>
        <v>0</v>
      </c>
      <c r="J132" s="81">
        <f>F132</f>
        <v>0.05</v>
      </c>
      <c r="K132" s="93">
        <f>ROUND(((J146+K125+K126)/(1-J129+J$130+J132+J133))*J132,2)</f>
        <v>0</v>
      </c>
      <c r="L132" s="81">
        <f>F132</f>
        <v>0.05</v>
      </c>
      <c r="M132" s="93">
        <f>ROUND(((L146+M125+M126)/(1-L129+L$130+L132+L133))*L132,2)</f>
        <v>0</v>
      </c>
      <c r="N132" s="81">
        <f>F132</f>
        <v>0.05</v>
      </c>
      <c r="O132" s="93">
        <f>ROUND(((N146+O125+O126)/(1-N129+N$130+N132+N133))*N132,2)</f>
        <v>0</v>
      </c>
      <c r="P132" s="81">
        <f>F132</f>
        <v>0.05</v>
      </c>
      <c r="Q132" s="93">
        <f>ROUND(((P146+Q125+Q126)/(1-P129+P$130+P132+P133))*P132,2)</f>
        <v>0</v>
      </c>
    </row>
    <row r="133" spans="3:17" ht="19.899999999999999" customHeight="1" x14ac:dyDescent="0.2">
      <c r="C133" s="105" t="s">
        <v>187</v>
      </c>
      <c r="D133" s="198" t="s">
        <v>188</v>
      </c>
      <c r="E133" s="200"/>
      <c r="F133" s="81"/>
      <c r="G133" s="93">
        <f>ROUND(((F$146+G$125+G$126)/(1-$F$129+$F$130+$F$132+$F$133))*$F$133,2)</f>
        <v>0</v>
      </c>
      <c r="H133" s="81">
        <f>F133</f>
        <v>0</v>
      </c>
      <c r="I133" s="93">
        <f>ROUND(((H146+I125+I126)/(1-H129+H130+H132+H133))*H133,2)</f>
        <v>0</v>
      </c>
      <c r="J133" s="81">
        <f>F133</f>
        <v>0</v>
      </c>
      <c r="K133" s="93">
        <f>ROUND(((J146+K125+K126)/(1-J129+J130+J132+J133))*J133,2)</f>
        <v>0</v>
      </c>
      <c r="L133" s="81">
        <f>F133</f>
        <v>0</v>
      </c>
      <c r="M133" s="93">
        <f>ROUND(((L146+M125+M126)/(1-L129+L130+L132+L133))*L133,2)</f>
        <v>0</v>
      </c>
      <c r="N133" s="81">
        <f>F133</f>
        <v>0</v>
      </c>
      <c r="O133" s="93">
        <f>ROUND(((N146+O125+O126)/(1-N129+N130+N132+N133))*N133,2)</f>
        <v>0</v>
      </c>
      <c r="P133" s="81">
        <f>F133</f>
        <v>0</v>
      </c>
      <c r="Q133" s="93">
        <f>ROUND(((P146+Q125+Q126)/(1-P129+P130+P132+P133))*P133,2)</f>
        <v>0</v>
      </c>
    </row>
    <row r="134" spans="3:17" ht="19.899999999999999" customHeight="1" x14ac:dyDescent="0.2">
      <c r="C134" s="201" t="s">
        <v>80</v>
      </c>
      <c r="D134" s="202"/>
      <c r="E134" s="203"/>
      <c r="F134" s="81">
        <f t="shared" ref="F134:Q134" si="62">F125+F126+F129+F130+F132+F133</f>
        <v>8.6499999999999994E-2</v>
      </c>
      <c r="G134" s="92">
        <f t="shared" si="62"/>
        <v>0</v>
      </c>
      <c r="H134" s="81">
        <f t="shared" si="62"/>
        <v>8.6499999999999994E-2</v>
      </c>
      <c r="I134" s="92">
        <f t="shared" si="62"/>
        <v>0</v>
      </c>
      <c r="J134" s="81">
        <f t="shared" si="62"/>
        <v>8.6499999999999994E-2</v>
      </c>
      <c r="K134" s="92">
        <f t="shared" si="62"/>
        <v>0</v>
      </c>
      <c r="L134" s="81">
        <f t="shared" si="62"/>
        <v>8.6499999999999994E-2</v>
      </c>
      <c r="M134" s="92">
        <f t="shared" si="62"/>
        <v>0</v>
      </c>
      <c r="N134" s="81">
        <f>N125+N126+N129+N130+N132+N133</f>
        <v>8.6499999999999994E-2</v>
      </c>
      <c r="O134" s="92">
        <f>O125+O126+O129+O130+O132+O133</f>
        <v>0</v>
      </c>
      <c r="P134" s="81">
        <f>P125+P126+P129+P130+P132+P133</f>
        <v>8.6499999999999994E-2</v>
      </c>
      <c r="Q134" s="92">
        <f t="shared" si="62"/>
        <v>0</v>
      </c>
    </row>
    <row r="135" spans="3:17" ht="12.75" customHeight="1" x14ac:dyDescent="0.2">
      <c r="C135" s="106" t="s">
        <v>189</v>
      </c>
      <c r="D135" s="107"/>
      <c r="E135" s="59"/>
      <c r="F135" s="59"/>
      <c r="G135" s="59"/>
      <c r="H135" s="59"/>
      <c r="I135" s="59"/>
      <c r="J135" s="59"/>
      <c r="K135" s="59"/>
      <c r="L135" s="59"/>
      <c r="M135" s="108"/>
      <c r="N135" s="59"/>
      <c r="O135" s="60"/>
      <c r="P135" s="59"/>
      <c r="Q135" s="61"/>
    </row>
    <row r="136" spans="3:17" ht="16.5" customHeight="1" x14ac:dyDescent="0.2">
      <c r="C136" s="106" t="s">
        <v>190</v>
      </c>
      <c r="D136" s="107"/>
      <c r="E136" s="59"/>
      <c r="F136" s="59"/>
      <c r="G136" s="59"/>
      <c r="H136" s="59"/>
      <c r="I136" s="59"/>
      <c r="J136" s="59"/>
      <c r="K136" s="59"/>
      <c r="L136" s="59"/>
      <c r="M136" s="108"/>
      <c r="N136" s="59"/>
      <c r="O136" s="60"/>
      <c r="P136" s="59"/>
      <c r="Q136" s="61"/>
    </row>
    <row r="137" spans="3:17" ht="12" customHeight="1" x14ac:dyDescent="0.2">
      <c r="C137" s="106"/>
      <c r="D137" s="107"/>
      <c r="E137" s="59"/>
      <c r="F137" s="59"/>
      <c r="G137" s="59"/>
      <c r="H137" s="59"/>
      <c r="I137" s="59"/>
      <c r="J137" s="59"/>
      <c r="K137" s="59"/>
      <c r="L137" s="59"/>
      <c r="M137" s="108"/>
      <c r="N137" s="59"/>
      <c r="O137" s="60"/>
      <c r="P137" s="59"/>
      <c r="Q137" s="61"/>
    </row>
    <row r="138" spans="3:17" ht="19.899999999999999" customHeight="1" x14ac:dyDescent="0.2">
      <c r="C138" s="27" t="s">
        <v>191</v>
      </c>
      <c r="D138" s="107"/>
      <c r="E138" s="59"/>
      <c r="F138" s="59"/>
      <c r="G138" s="59"/>
      <c r="H138" s="59"/>
      <c r="I138" s="59"/>
      <c r="J138" s="59"/>
      <c r="K138" s="59"/>
      <c r="L138" s="59"/>
      <c r="M138" s="108"/>
      <c r="N138" s="59"/>
      <c r="O138" s="60"/>
      <c r="P138" s="59"/>
      <c r="Q138" s="61"/>
    </row>
    <row r="139" spans="3:17" ht="27.75" customHeight="1" x14ac:dyDescent="0.2">
      <c r="C139" s="56"/>
      <c r="D139" s="208"/>
      <c r="E139" s="209"/>
      <c r="F139" s="218" t="str">
        <f>F33</f>
        <v>12x36 Diurno (seg-dom) Armado
Canteiro Administrativo</v>
      </c>
      <c r="G139" s="218"/>
      <c r="H139" s="218" t="str">
        <f>H33</f>
        <v>12x36 Diurno (seg-dom) Armado
Extensão da via/faixa de domínio</v>
      </c>
      <c r="I139" s="218"/>
      <c r="J139" s="218" t="str">
        <f>J33</f>
        <v>12x36 Diurno (seg-dom) Armado
Ponte</v>
      </c>
      <c r="K139" s="218"/>
      <c r="L139" s="218" t="str">
        <f>L33</f>
        <v>12x36 Noturno (seg-dom) Armado
Canteiro Administrativo</v>
      </c>
      <c r="M139" s="218"/>
      <c r="N139" s="218" t="str">
        <f>N33</f>
        <v>12x36 Noturno (seg-dom) Armado
Extensão da via/faixa de domínio</v>
      </c>
      <c r="O139" s="218"/>
      <c r="P139" s="218" t="str">
        <f>P33</f>
        <v>12x36 Noturno (seg-dom) Armado
Ponte</v>
      </c>
      <c r="Q139" s="218"/>
    </row>
    <row r="140" spans="3:17" ht="28.15" customHeight="1" x14ac:dyDescent="0.2">
      <c r="C140" s="109"/>
      <c r="D140" s="259" t="s">
        <v>192</v>
      </c>
      <c r="E140" s="260"/>
      <c r="F140" s="232" t="s">
        <v>9</v>
      </c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3:17" ht="19.899999999999999" customHeight="1" x14ac:dyDescent="0.2">
      <c r="C141" s="26" t="s">
        <v>5</v>
      </c>
      <c r="D141" s="261" t="s">
        <v>193</v>
      </c>
      <c r="E141" s="262"/>
      <c r="F141" s="263">
        <f>F42</f>
        <v>0</v>
      </c>
      <c r="G141" s="263"/>
      <c r="H141" s="263">
        <f>H42</f>
        <v>0</v>
      </c>
      <c r="I141" s="263"/>
      <c r="J141" s="263">
        <f>J42</f>
        <v>0</v>
      </c>
      <c r="K141" s="263"/>
      <c r="L141" s="263">
        <f>L42</f>
        <v>0</v>
      </c>
      <c r="M141" s="263"/>
      <c r="N141" s="263">
        <f>N42</f>
        <v>0</v>
      </c>
      <c r="O141" s="263"/>
      <c r="P141" s="263">
        <f>P42</f>
        <v>0</v>
      </c>
      <c r="Q141" s="263"/>
    </row>
    <row r="142" spans="3:17" ht="19.899999999999999" customHeight="1" x14ac:dyDescent="0.2">
      <c r="C142" s="26" t="s">
        <v>6</v>
      </c>
      <c r="D142" s="261" t="s">
        <v>194</v>
      </c>
      <c r="E142" s="262"/>
      <c r="F142" s="264">
        <f>F86</f>
        <v>0</v>
      </c>
      <c r="G142" s="264"/>
      <c r="H142" s="264">
        <f>H86</f>
        <v>0</v>
      </c>
      <c r="I142" s="264"/>
      <c r="J142" s="264">
        <f>J86</f>
        <v>0</v>
      </c>
      <c r="K142" s="264"/>
      <c r="L142" s="264">
        <f>L86</f>
        <v>0</v>
      </c>
      <c r="M142" s="264"/>
      <c r="N142" s="264">
        <f>N86</f>
        <v>0</v>
      </c>
      <c r="O142" s="264"/>
      <c r="P142" s="264">
        <f>P86</f>
        <v>0</v>
      </c>
      <c r="Q142" s="264"/>
    </row>
    <row r="143" spans="3:17" ht="25.9" customHeight="1" x14ac:dyDescent="0.2">
      <c r="C143" s="26" t="s">
        <v>7</v>
      </c>
      <c r="D143" s="265" t="s">
        <v>195</v>
      </c>
      <c r="E143" s="266"/>
      <c r="F143" s="263">
        <f>G97</f>
        <v>0</v>
      </c>
      <c r="G143" s="263"/>
      <c r="H143" s="263">
        <f>I97</f>
        <v>0</v>
      </c>
      <c r="I143" s="263"/>
      <c r="J143" s="263">
        <f>K97</f>
        <v>0</v>
      </c>
      <c r="K143" s="263"/>
      <c r="L143" s="263">
        <f>M97</f>
        <v>0</v>
      </c>
      <c r="M143" s="263"/>
      <c r="N143" s="263">
        <f>O97</f>
        <v>0</v>
      </c>
      <c r="O143" s="263"/>
      <c r="P143" s="263">
        <f>Q97</f>
        <v>0</v>
      </c>
      <c r="Q143" s="263"/>
    </row>
    <row r="144" spans="3:17" ht="19.899999999999999" customHeight="1" x14ac:dyDescent="0.2">
      <c r="C144" s="26" t="s">
        <v>8</v>
      </c>
      <c r="D144" s="261" t="s">
        <v>196</v>
      </c>
      <c r="E144" s="262"/>
      <c r="F144" s="263">
        <f>G111</f>
        <v>0</v>
      </c>
      <c r="G144" s="263"/>
      <c r="H144" s="263">
        <f>I111</f>
        <v>0</v>
      </c>
      <c r="I144" s="263"/>
      <c r="J144" s="263">
        <f>K111</f>
        <v>0</v>
      </c>
      <c r="K144" s="263"/>
      <c r="L144" s="263">
        <f>M111</f>
        <v>0</v>
      </c>
      <c r="M144" s="263"/>
      <c r="N144" s="263">
        <f>O111</f>
        <v>0</v>
      </c>
      <c r="O144" s="263"/>
      <c r="P144" s="263">
        <f>Q111</f>
        <v>0</v>
      </c>
      <c r="Q144" s="263"/>
    </row>
    <row r="145" spans="1:21" ht="19.899999999999999" customHeight="1" x14ac:dyDescent="0.2">
      <c r="C145" s="26" t="s">
        <v>10</v>
      </c>
      <c r="D145" s="265" t="s">
        <v>197</v>
      </c>
      <c r="E145" s="266"/>
      <c r="F145" s="267">
        <f>F120</f>
        <v>0</v>
      </c>
      <c r="G145" s="268"/>
      <c r="H145" s="267">
        <f>H120</f>
        <v>0</v>
      </c>
      <c r="I145" s="268"/>
      <c r="J145" s="267">
        <f>J120</f>
        <v>0</v>
      </c>
      <c r="K145" s="268"/>
      <c r="L145" s="267">
        <f>L120</f>
        <v>0</v>
      </c>
      <c r="M145" s="268"/>
      <c r="N145" s="267">
        <f>N120</f>
        <v>0</v>
      </c>
      <c r="O145" s="268"/>
      <c r="P145" s="267">
        <f>P120</f>
        <v>0</v>
      </c>
      <c r="Q145" s="268"/>
    </row>
    <row r="146" spans="1:21" ht="19.899999999999999" customHeight="1" x14ac:dyDescent="0.2">
      <c r="C146" s="26"/>
      <c r="D146" s="250" t="s">
        <v>198</v>
      </c>
      <c r="E146" s="251"/>
      <c r="F146" s="243">
        <f>SUM(F141:G145)</f>
        <v>0</v>
      </c>
      <c r="G146" s="244"/>
      <c r="H146" s="243">
        <f t="shared" ref="H146" si="63">SUM(H141:I145)</f>
        <v>0</v>
      </c>
      <c r="I146" s="244"/>
      <c r="J146" s="243">
        <f t="shared" ref="J146" si="64">SUM(J141:K145)</f>
        <v>0</v>
      </c>
      <c r="K146" s="244"/>
      <c r="L146" s="243">
        <f t="shared" ref="L146" si="65">SUM(L141:M145)</f>
        <v>0</v>
      </c>
      <c r="M146" s="244"/>
      <c r="N146" s="243">
        <f t="shared" ref="N146" si="66">SUM(N141:O145)</f>
        <v>0</v>
      </c>
      <c r="O146" s="244"/>
      <c r="P146" s="243">
        <f t="shared" ref="P146" si="67">SUM(P141:Q145)</f>
        <v>0</v>
      </c>
      <c r="Q146" s="244"/>
    </row>
    <row r="147" spans="1:21" ht="19.899999999999999" customHeight="1" x14ac:dyDescent="0.2">
      <c r="C147" s="26" t="s">
        <v>10</v>
      </c>
      <c r="D147" s="261" t="s">
        <v>199</v>
      </c>
      <c r="E147" s="262"/>
      <c r="F147" s="263">
        <f>G134</f>
        <v>0</v>
      </c>
      <c r="G147" s="263"/>
      <c r="H147" s="263">
        <f t="shared" ref="H147" si="68">I134</f>
        <v>0</v>
      </c>
      <c r="I147" s="263"/>
      <c r="J147" s="263">
        <f t="shared" ref="J147" si="69">K134</f>
        <v>0</v>
      </c>
      <c r="K147" s="263"/>
      <c r="L147" s="263">
        <f t="shared" ref="L147" si="70">M134</f>
        <v>0</v>
      </c>
      <c r="M147" s="263"/>
      <c r="N147" s="263">
        <f t="shared" ref="N147" si="71">O134</f>
        <v>0</v>
      </c>
      <c r="O147" s="263"/>
      <c r="P147" s="263">
        <f t="shared" ref="P147" si="72">Q134</f>
        <v>0</v>
      </c>
      <c r="Q147" s="263"/>
    </row>
    <row r="148" spans="1:21" ht="19.899999999999999" customHeight="1" x14ac:dyDescent="0.2">
      <c r="C148" s="201" t="s">
        <v>200</v>
      </c>
      <c r="D148" s="202"/>
      <c r="E148" s="202"/>
      <c r="F148" s="232">
        <f>SUM(F146:G147)</f>
        <v>0</v>
      </c>
      <c r="G148" s="232"/>
      <c r="H148" s="232">
        <f t="shared" ref="H148" si="73">SUM(H146:I147)</f>
        <v>0</v>
      </c>
      <c r="I148" s="232"/>
      <c r="J148" s="232">
        <f t="shared" ref="J148" si="74">SUM(J146:K147)</f>
        <v>0</v>
      </c>
      <c r="K148" s="232"/>
      <c r="L148" s="232">
        <f t="shared" ref="L148" si="75">SUM(L146:M147)</f>
        <v>0</v>
      </c>
      <c r="M148" s="232"/>
      <c r="N148" s="232">
        <f t="shared" ref="N148" si="76">SUM(N146:O147)</f>
        <v>0</v>
      </c>
      <c r="O148" s="232"/>
      <c r="P148" s="232">
        <f t="shared" ref="P148" si="77">SUM(P146:Q147)</f>
        <v>0</v>
      </c>
      <c r="Q148" s="232"/>
    </row>
    <row r="149" spans="1:21" ht="12" customHeight="1" x14ac:dyDescent="0.2">
      <c r="C149" s="60"/>
      <c r="D149" s="107"/>
      <c r="E149" s="59"/>
      <c r="F149" s="59"/>
      <c r="G149" s="59"/>
      <c r="H149" s="59"/>
      <c r="I149" s="59"/>
      <c r="J149" s="59"/>
      <c r="K149" s="59"/>
      <c r="L149" s="59"/>
      <c r="M149" s="108"/>
      <c r="N149" s="59"/>
      <c r="O149" s="60"/>
      <c r="P149" s="59"/>
      <c r="Q149" s="61"/>
    </row>
    <row r="150" spans="1:21" ht="19.899999999999999" customHeight="1" x14ac:dyDescent="0.2">
      <c r="C150" s="27" t="s">
        <v>201</v>
      </c>
      <c r="D150" s="107"/>
      <c r="E150" s="59"/>
      <c r="F150" s="59"/>
      <c r="G150" s="59"/>
      <c r="H150" s="59"/>
      <c r="I150" s="59"/>
      <c r="J150" s="59"/>
      <c r="K150" s="59"/>
      <c r="L150" s="59"/>
      <c r="M150" s="108"/>
      <c r="N150" s="59"/>
      <c r="O150" s="60"/>
      <c r="P150" s="59"/>
      <c r="Q150" s="61"/>
    </row>
    <row r="151" spans="1:21" ht="25.5" customHeight="1" x14ac:dyDescent="0.2">
      <c r="C151" s="201" t="s">
        <v>202</v>
      </c>
      <c r="D151" s="202"/>
      <c r="E151" s="202"/>
      <c r="F151" s="202"/>
      <c r="G151" s="203"/>
      <c r="H151" s="269" t="s">
        <v>203</v>
      </c>
      <c r="I151" s="270"/>
      <c r="J151" s="269" t="s">
        <v>204</v>
      </c>
      <c r="K151" s="270"/>
      <c r="L151" s="271" t="s">
        <v>205</v>
      </c>
      <c r="M151" s="272"/>
      <c r="N151" s="273" t="s">
        <v>206</v>
      </c>
      <c r="O151" s="274"/>
      <c r="P151" s="273" t="s">
        <v>207</v>
      </c>
      <c r="Q151" s="274"/>
    </row>
    <row r="152" spans="1:21" ht="20.25" customHeight="1" x14ac:dyDescent="0.2">
      <c r="C152" s="256" t="s">
        <v>208</v>
      </c>
      <c r="D152" s="256"/>
      <c r="E152" s="256"/>
      <c r="F152" s="256"/>
      <c r="G152" s="256"/>
      <c r="H152" s="267">
        <f>F$148</f>
        <v>0</v>
      </c>
      <c r="I152" s="268"/>
      <c r="J152" s="208">
        <v>2</v>
      </c>
      <c r="K152" s="210"/>
      <c r="L152" s="275">
        <f>ROUND(H152*J152,2)</f>
        <v>0</v>
      </c>
      <c r="M152" s="276"/>
      <c r="N152" s="208">
        <v>2</v>
      </c>
      <c r="O152" s="210"/>
      <c r="P152" s="275">
        <f t="shared" ref="P152:P157" si="78">ROUND(L152*N152,2)</f>
        <v>0</v>
      </c>
      <c r="Q152" s="276"/>
    </row>
    <row r="153" spans="1:21" ht="20.25" customHeight="1" x14ac:dyDescent="0.2">
      <c r="C153" s="256" t="s">
        <v>209</v>
      </c>
      <c r="D153" s="256"/>
      <c r="E153" s="256"/>
      <c r="F153" s="256"/>
      <c r="G153" s="256"/>
      <c r="H153" s="267">
        <f>H148</f>
        <v>0</v>
      </c>
      <c r="I153" s="268"/>
      <c r="J153" s="208">
        <v>2</v>
      </c>
      <c r="K153" s="210"/>
      <c r="L153" s="275">
        <f t="shared" ref="L153:L157" si="79">ROUND(H153*J153,2)</f>
        <v>0</v>
      </c>
      <c r="M153" s="276"/>
      <c r="N153" s="208">
        <v>2</v>
      </c>
      <c r="O153" s="210"/>
      <c r="P153" s="275">
        <f t="shared" si="78"/>
        <v>0</v>
      </c>
      <c r="Q153" s="276"/>
    </row>
    <row r="154" spans="1:21" ht="20.25" customHeight="1" x14ac:dyDescent="0.2">
      <c r="C154" s="256" t="s">
        <v>210</v>
      </c>
      <c r="D154" s="256"/>
      <c r="E154" s="256"/>
      <c r="F154" s="256"/>
      <c r="G154" s="256"/>
      <c r="H154" s="267">
        <f>J148</f>
        <v>0</v>
      </c>
      <c r="I154" s="268"/>
      <c r="J154" s="208">
        <v>2</v>
      </c>
      <c r="K154" s="210"/>
      <c r="L154" s="275">
        <f t="shared" si="79"/>
        <v>0</v>
      </c>
      <c r="M154" s="276"/>
      <c r="N154" s="208">
        <v>1</v>
      </c>
      <c r="O154" s="210"/>
      <c r="P154" s="275">
        <f t="shared" si="78"/>
        <v>0</v>
      </c>
      <c r="Q154" s="276"/>
    </row>
    <row r="155" spans="1:21" ht="20.25" customHeight="1" x14ac:dyDescent="0.2">
      <c r="C155" s="256" t="s">
        <v>211</v>
      </c>
      <c r="D155" s="256"/>
      <c r="E155" s="256"/>
      <c r="F155" s="256"/>
      <c r="G155" s="256"/>
      <c r="H155" s="267">
        <f>L148</f>
        <v>0</v>
      </c>
      <c r="I155" s="268"/>
      <c r="J155" s="208">
        <v>2</v>
      </c>
      <c r="K155" s="210"/>
      <c r="L155" s="275">
        <f t="shared" si="79"/>
        <v>0</v>
      </c>
      <c r="M155" s="276"/>
      <c r="N155" s="208">
        <v>2</v>
      </c>
      <c r="O155" s="210"/>
      <c r="P155" s="275">
        <f t="shared" si="78"/>
        <v>0</v>
      </c>
      <c r="Q155" s="276"/>
    </row>
    <row r="156" spans="1:21" ht="20.25" customHeight="1" x14ac:dyDescent="0.2">
      <c r="C156" s="256" t="s">
        <v>212</v>
      </c>
      <c r="D156" s="256"/>
      <c r="E156" s="256"/>
      <c r="F156" s="256"/>
      <c r="G156" s="256"/>
      <c r="H156" s="267">
        <f>N148</f>
        <v>0</v>
      </c>
      <c r="I156" s="268"/>
      <c r="J156" s="208">
        <v>2</v>
      </c>
      <c r="K156" s="210"/>
      <c r="L156" s="275">
        <f t="shared" si="79"/>
        <v>0</v>
      </c>
      <c r="M156" s="276"/>
      <c r="N156" s="208">
        <v>4</v>
      </c>
      <c r="O156" s="210"/>
      <c r="P156" s="275">
        <f t="shared" si="78"/>
        <v>0</v>
      </c>
      <c r="Q156" s="276"/>
    </row>
    <row r="157" spans="1:21" ht="20.25" customHeight="1" x14ac:dyDescent="0.2">
      <c r="C157" s="256" t="s">
        <v>213</v>
      </c>
      <c r="D157" s="256"/>
      <c r="E157" s="256"/>
      <c r="F157" s="256"/>
      <c r="G157" s="256"/>
      <c r="H157" s="267">
        <f>P148</f>
        <v>0</v>
      </c>
      <c r="I157" s="268"/>
      <c r="J157" s="208">
        <v>2</v>
      </c>
      <c r="K157" s="210"/>
      <c r="L157" s="275">
        <f t="shared" si="79"/>
        <v>0</v>
      </c>
      <c r="M157" s="276"/>
      <c r="N157" s="208">
        <v>1</v>
      </c>
      <c r="O157" s="210"/>
      <c r="P157" s="275">
        <f t="shared" si="78"/>
        <v>0</v>
      </c>
      <c r="Q157" s="276"/>
    </row>
    <row r="158" spans="1:21" ht="19.899999999999999" customHeight="1" x14ac:dyDescent="0.2">
      <c r="C158" s="201" t="s">
        <v>214</v>
      </c>
      <c r="D158" s="202"/>
      <c r="E158" s="202"/>
      <c r="F158" s="202"/>
      <c r="G158" s="202"/>
      <c r="H158" s="202"/>
      <c r="I158" s="202"/>
      <c r="J158" s="202"/>
      <c r="K158" s="202"/>
      <c r="L158" s="202"/>
      <c r="M158" s="203"/>
      <c r="N158" s="279">
        <f>SUM(N152:O157)</f>
        <v>12</v>
      </c>
      <c r="O158" s="280"/>
      <c r="P158" s="243">
        <f>SUM(P152:Q157)</f>
        <v>0</v>
      </c>
      <c r="Q158" s="244"/>
    </row>
    <row r="159" spans="1:21" s="110" customFormat="1" ht="16.5" customHeight="1" x14ac:dyDescent="0.2">
      <c r="A159" s="70"/>
      <c r="C159" s="111"/>
      <c r="D159" s="111"/>
      <c r="E159" s="111"/>
      <c r="F159" s="111"/>
      <c r="G159" s="112"/>
      <c r="H159" s="111"/>
      <c r="I159" s="112"/>
      <c r="J159" s="112"/>
      <c r="K159" s="112"/>
      <c r="L159" s="111"/>
      <c r="M159" s="113"/>
      <c r="N159" s="111"/>
      <c r="O159" s="114"/>
      <c r="P159" s="111"/>
      <c r="Q159" s="111"/>
      <c r="U159" s="115"/>
    </row>
    <row r="160" spans="1:21" ht="19.899999999999999" customHeight="1" x14ac:dyDescent="0.2">
      <c r="C160" s="27" t="s">
        <v>215</v>
      </c>
      <c r="D160" s="107"/>
      <c r="E160" s="59"/>
      <c r="F160" s="59"/>
      <c r="G160" s="59"/>
      <c r="H160" s="59"/>
      <c r="I160" s="59"/>
      <c r="J160" s="59"/>
      <c r="K160" s="59"/>
      <c r="L160" s="59"/>
      <c r="M160" s="116"/>
      <c r="N160" s="59"/>
      <c r="O160" s="60"/>
      <c r="P160" s="59"/>
      <c r="Q160" s="61"/>
    </row>
    <row r="161" spans="1:21" ht="19.899999999999999" customHeight="1" x14ac:dyDescent="0.2">
      <c r="C161" s="201" t="s">
        <v>216</v>
      </c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3"/>
    </row>
    <row r="162" spans="1:21" ht="19.899999999999999" customHeight="1" x14ac:dyDescent="0.2">
      <c r="C162" s="205" t="s">
        <v>1</v>
      </c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43" t="s">
        <v>9</v>
      </c>
      <c r="Q162" s="244"/>
    </row>
    <row r="163" spans="1:21" ht="19.899999999999999" customHeight="1" x14ac:dyDescent="0.2">
      <c r="C163" s="26" t="s">
        <v>5</v>
      </c>
      <c r="D163" s="206" t="s">
        <v>217</v>
      </c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8"/>
      <c r="Q163" s="210"/>
    </row>
    <row r="164" spans="1:21" ht="19.899999999999999" customHeight="1" x14ac:dyDescent="0.2">
      <c r="C164" s="117" t="s">
        <v>218</v>
      </c>
      <c r="D164" s="206" t="str">
        <f>C152</f>
        <v>Vigilância Patrimonial Armada 12 x 36h Diurno (seg-dom) - Canteiro Administrativo</v>
      </c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77">
        <f>P152</f>
        <v>0</v>
      </c>
      <c r="Q164" s="278"/>
    </row>
    <row r="165" spans="1:21" ht="19.899999999999999" customHeight="1" x14ac:dyDescent="0.2">
      <c r="C165" s="117" t="s">
        <v>219</v>
      </c>
      <c r="D165" s="206" t="str">
        <f t="shared" ref="D165:D169" si="80">C153</f>
        <v>Vigilância Patrimonial Armada 12 x 36h Diurno (seg-dom) - Extensão da via/faixa de domínio</v>
      </c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77">
        <f t="shared" ref="P165:P169" si="81">P153</f>
        <v>0</v>
      </c>
      <c r="Q165" s="278"/>
    </row>
    <row r="166" spans="1:21" ht="19.899999999999999" customHeight="1" x14ac:dyDescent="0.2">
      <c r="C166" s="117" t="s">
        <v>220</v>
      </c>
      <c r="D166" s="206" t="str">
        <f t="shared" si="80"/>
        <v>Vigilância Patrimonial Armada 12 x 36h Diurno (seg-dom) - Ponte</v>
      </c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77">
        <f t="shared" si="81"/>
        <v>0</v>
      </c>
      <c r="Q166" s="278"/>
    </row>
    <row r="167" spans="1:21" ht="19.899999999999999" customHeight="1" x14ac:dyDescent="0.2">
      <c r="C167" s="117" t="s">
        <v>221</v>
      </c>
      <c r="D167" s="206" t="str">
        <f t="shared" si="80"/>
        <v>Vigilância Patrimonial Armada 12 x 36h Noturno (seg-dom) - Canteiro Administrativo</v>
      </c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77">
        <f t="shared" si="81"/>
        <v>0</v>
      </c>
      <c r="Q167" s="278"/>
    </row>
    <row r="168" spans="1:21" ht="19.899999999999999" customHeight="1" x14ac:dyDescent="0.2">
      <c r="C168" s="117" t="s">
        <v>222</v>
      </c>
      <c r="D168" s="206" t="str">
        <f t="shared" si="80"/>
        <v>Vigilância Patrimonial Armada 12 x 36h Noturno (seg-dom) - Extensão da via/faixa de domínio</v>
      </c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77">
        <f t="shared" si="81"/>
        <v>0</v>
      </c>
      <c r="Q168" s="278"/>
    </row>
    <row r="169" spans="1:21" ht="19.899999999999999" customHeight="1" x14ac:dyDescent="0.2">
      <c r="C169" s="117" t="s">
        <v>223</v>
      </c>
      <c r="D169" s="206" t="str">
        <f t="shared" si="80"/>
        <v>Vigilância Patrimonial Armada 12 x 36h Noturno (seg-dom) - Ponte</v>
      </c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77">
        <f t="shared" si="81"/>
        <v>0</v>
      </c>
      <c r="Q169" s="278"/>
    </row>
    <row r="170" spans="1:21" ht="19.899999999999999" customHeight="1" x14ac:dyDescent="0.2">
      <c r="C170" s="26" t="s">
        <v>6</v>
      </c>
      <c r="D170" s="206" t="s">
        <v>224</v>
      </c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43">
        <f>SUM(P164:Q169)</f>
        <v>0</v>
      </c>
      <c r="Q170" s="244"/>
    </row>
    <row r="171" spans="1:21" ht="19.899999999999999" customHeight="1" x14ac:dyDescent="0.2">
      <c r="C171" s="26" t="s">
        <v>7</v>
      </c>
      <c r="D171" s="206" t="s">
        <v>225</v>
      </c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43">
        <f>ROUND(P170*12,2)</f>
        <v>0</v>
      </c>
      <c r="Q171" s="244"/>
    </row>
    <row r="172" spans="1:21" s="118" customFormat="1" ht="19.899999999999999" customHeight="1" x14ac:dyDescent="0.2">
      <c r="A172" s="70"/>
      <c r="C172" s="106" t="s">
        <v>226</v>
      </c>
      <c r="D172" s="119"/>
      <c r="E172" s="59"/>
      <c r="F172" s="59"/>
      <c r="G172" s="66"/>
      <c r="H172" s="59"/>
      <c r="I172" s="66"/>
      <c r="J172" s="66"/>
      <c r="K172" s="66"/>
      <c r="L172" s="59"/>
      <c r="M172" s="120"/>
      <c r="N172" s="59"/>
      <c r="O172" s="121"/>
      <c r="P172" s="59"/>
      <c r="Q172" s="59"/>
      <c r="U172" s="122"/>
    </row>
    <row r="173" spans="1:21" ht="19.899999999999999" customHeight="1" x14ac:dyDescent="0.2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</sheetData>
  <sheetProtection selectLockedCells="1" selectUnlockedCells="1"/>
  <mergeCells count="444">
    <mergeCell ref="D169:O169"/>
    <mergeCell ref="P169:Q169"/>
    <mergeCell ref="D170:O170"/>
    <mergeCell ref="P170:Q170"/>
    <mergeCell ref="D171:O171"/>
    <mergeCell ref="P171:Q171"/>
    <mergeCell ref="D166:O166"/>
    <mergeCell ref="P166:Q166"/>
    <mergeCell ref="D167:O167"/>
    <mergeCell ref="P167:Q167"/>
    <mergeCell ref="D168:O168"/>
    <mergeCell ref="P168:Q168"/>
    <mergeCell ref="D163:O163"/>
    <mergeCell ref="P163:Q163"/>
    <mergeCell ref="D164:O164"/>
    <mergeCell ref="P164:Q164"/>
    <mergeCell ref="D165:O165"/>
    <mergeCell ref="P165:Q165"/>
    <mergeCell ref="C158:M158"/>
    <mergeCell ref="N158:O158"/>
    <mergeCell ref="P158:Q158"/>
    <mergeCell ref="C161:Q161"/>
    <mergeCell ref="C162:O162"/>
    <mergeCell ref="P162:Q162"/>
    <mergeCell ref="C157:G157"/>
    <mergeCell ref="H157:I157"/>
    <mergeCell ref="J157:K157"/>
    <mergeCell ref="L157:M157"/>
    <mergeCell ref="N157:O157"/>
    <mergeCell ref="P157:Q157"/>
    <mergeCell ref="C156:G156"/>
    <mergeCell ref="H156:I156"/>
    <mergeCell ref="J156:K156"/>
    <mergeCell ref="L156:M156"/>
    <mergeCell ref="N156:O156"/>
    <mergeCell ref="P156:Q156"/>
    <mergeCell ref="C155:G155"/>
    <mergeCell ref="H155:I155"/>
    <mergeCell ref="J155:K155"/>
    <mergeCell ref="L155:M155"/>
    <mergeCell ref="N155:O155"/>
    <mergeCell ref="P155:Q155"/>
    <mergeCell ref="C154:G154"/>
    <mergeCell ref="H154:I154"/>
    <mergeCell ref="J154:K154"/>
    <mergeCell ref="L154:M154"/>
    <mergeCell ref="N154:O154"/>
    <mergeCell ref="P154:Q154"/>
    <mergeCell ref="C153:G153"/>
    <mergeCell ref="H153:I153"/>
    <mergeCell ref="J153:K153"/>
    <mergeCell ref="L153:M153"/>
    <mergeCell ref="N153:O153"/>
    <mergeCell ref="P153:Q153"/>
    <mergeCell ref="C152:G152"/>
    <mergeCell ref="H152:I152"/>
    <mergeCell ref="J152:K152"/>
    <mergeCell ref="L152:M152"/>
    <mergeCell ref="N152:O152"/>
    <mergeCell ref="P152:Q152"/>
    <mergeCell ref="P148:Q148"/>
    <mergeCell ref="C151:G151"/>
    <mergeCell ref="H151:I151"/>
    <mergeCell ref="J151:K151"/>
    <mergeCell ref="L151:M151"/>
    <mergeCell ref="N151:O151"/>
    <mergeCell ref="P151:Q151"/>
    <mergeCell ref="C148:E148"/>
    <mergeCell ref="F148:G148"/>
    <mergeCell ref="H148:I148"/>
    <mergeCell ref="J148:K148"/>
    <mergeCell ref="L148:M148"/>
    <mergeCell ref="N148:O148"/>
    <mergeCell ref="P146:Q146"/>
    <mergeCell ref="D147:E147"/>
    <mergeCell ref="F147:G147"/>
    <mergeCell ref="H147:I147"/>
    <mergeCell ref="J147:K147"/>
    <mergeCell ref="L147:M147"/>
    <mergeCell ref="N147:O147"/>
    <mergeCell ref="P147:Q147"/>
    <mergeCell ref="D146:E146"/>
    <mergeCell ref="F146:G146"/>
    <mergeCell ref="H146:I146"/>
    <mergeCell ref="J146:K146"/>
    <mergeCell ref="L146:M146"/>
    <mergeCell ref="N146:O146"/>
    <mergeCell ref="P144:Q144"/>
    <mergeCell ref="D145:E145"/>
    <mergeCell ref="F145:G145"/>
    <mergeCell ref="H145:I145"/>
    <mergeCell ref="J145:K145"/>
    <mergeCell ref="L145:M145"/>
    <mergeCell ref="N145:O145"/>
    <mergeCell ref="P145:Q145"/>
    <mergeCell ref="D144:E144"/>
    <mergeCell ref="F144:G144"/>
    <mergeCell ref="H144:I144"/>
    <mergeCell ref="J144:K144"/>
    <mergeCell ref="L144:M144"/>
    <mergeCell ref="N144:O144"/>
    <mergeCell ref="P142:Q142"/>
    <mergeCell ref="D143:E143"/>
    <mergeCell ref="F143:G143"/>
    <mergeCell ref="H143:I143"/>
    <mergeCell ref="J143:K143"/>
    <mergeCell ref="L143:M143"/>
    <mergeCell ref="N143:O143"/>
    <mergeCell ref="P143:Q143"/>
    <mergeCell ref="D142:E142"/>
    <mergeCell ref="F142:G142"/>
    <mergeCell ref="H142:I142"/>
    <mergeCell ref="J142:K142"/>
    <mergeCell ref="L142:M142"/>
    <mergeCell ref="N142:O142"/>
    <mergeCell ref="D140:E140"/>
    <mergeCell ref="F140:Q140"/>
    <mergeCell ref="D141:E141"/>
    <mergeCell ref="F141:G141"/>
    <mergeCell ref="H141:I141"/>
    <mergeCell ref="J141:K141"/>
    <mergeCell ref="L141:M141"/>
    <mergeCell ref="N141:O141"/>
    <mergeCell ref="P141:Q141"/>
    <mergeCell ref="F139:G139"/>
    <mergeCell ref="H139:I139"/>
    <mergeCell ref="J139:K139"/>
    <mergeCell ref="L139:M139"/>
    <mergeCell ref="N139:O139"/>
    <mergeCell ref="P139:Q139"/>
    <mergeCell ref="D130:E130"/>
    <mergeCell ref="D131:E131"/>
    <mergeCell ref="D132:E132"/>
    <mergeCell ref="D133:E133"/>
    <mergeCell ref="C134:E134"/>
    <mergeCell ref="D139:E139"/>
    <mergeCell ref="D124:E124"/>
    <mergeCell ref="D125:E125"/>
    <mergeCell ref="D126:E126"/>
    <mergeCell ref="D127:E127"/>
    <mergeCell ref="D128:E128"/>
    <mergeCell ref="D129:E129"/>
    <mergeCell ref="P120:Q120"/>
    <mergeCell ref="C121:F121"/>
    <mergeCell ref="D123:E123"/>
    <mergeCell ref="F123:G123"/>
    <mergeCell ref="H123:I123"/>
    <mergeCell ref="J123:K123"/>
    <mergeCell ref="L123:M123"/>
    <mergeCell ref="N123:O123"/>
    <mergeCell ref="P123:Q123"/>
    <mergeCell ref="C120:E120"/>
    <mergeCell ref="F120:G120"/>
    <mergeCell ref="H120:I120"/>
    <mergeCell ref="J120:K120"/>
    <mergeCell ref="L120:M120"/>
    <mergeCell ref="N120:O120"/>
    <mergeCell ref="P118:Q118"/>
    <mergeCell ref="D119:E119"/>
    <mergeCell ref="F119:G119"/>
    <mergeCell ref="H119:I119"/>
    <mergeCell ref="J119:K119"/>
    <mergeCell ref="L119:M119"/>
    <mergeCell ref="N119:O119"/>
    <mergeCell ref="P119:Q119"/>
    <mergeCell ref="D118:E118"/>
    <mergeCell ref="F118:G118"/>
    <mergeCell ref="H118:I118"/>
    <mergeCell ref="J118:K118"/>
    <mergeCell ref="L118:M118"/>
    <mergeCell ref="N118:O118"/>
    <mergeCell ref="P116:Q116"/>
    <mergeCell ref="D117:E117"/>
    <mergeCell ref="F117:G117"/>
    <mergeCell ref="H117:I117"/>
    <mergeCell ref="J117:K117"/>
    <mergeCell ref="L117:M117"/>
    <mergeCell ref="N117:O117"/>
    <mergeCell ref="P117:Q117"/>
    <mergeCell ref="N114:O114"/>
    <mergeCell ref="P114:Q114"/>
    <mergeCell ref="D115:E115"/>
    <mergeCell ref="F115:Q115"/>
    <mergeCell ref="D116:E116"/>
    <mergeCell ref="F116:G116"/>
    <mergeCell ref="H116:I116"/>
    <mergeCell ref="J116:K116"/>
    <mergeCell ref="L116:M116"/>
    <mergeCell ref="N116:O116"/>
    <mergeCell ref="C111:E111"/>
    <mergeCell ref="D114:E114"/>
    <mergeCell ref="F114:G114"/>
    <mergeCell ref="H114:I114"/>
    <mergeCell ref="J114:K114"/>
    <mergeCell ref="L114:M114"/>
    <mergeCell ref="D105:E105"/>
    <mergeCell ref="D106:E106"/>
    <mergeCell ref="D107:E107"/>
    <mergeCell ref="D108:E108"/>
    <mergeCell ref="D109:E109"/>
    <mergeCell ref="D110:E110"/>
    <mergeCell ref="L101:M101"/>
    <mergeCell ref="N101:O101"/>
    <mergeCell ref="P101:Q101"/>
    <mergeCell ref="D102:E102"/>
    <mergeCell ref="D103:E103"/>
    <mergeCell ref="D104:E104"/>
    <mergeCell ref="D96:E96"/>
    <mergeCell ref="C97:E97"/>
    <mergeCell ref="D101:E101"/>
    <mergeCell ref="F101:G101"/>
    <mergeCell ref="H101:I101"/>
    <mergeCell ref="J101:K101"/>
    <mergeCell ref="D90:E90"/>
    <mergeCell ref="D91:E91"/>
    <mergeCell ref="D92:E92"/>
    <mergeCell ref="D93:E93"/>
    <mergeCell ref="D94:E94"/>
    <mergeCell ref="D95:E95"/>
    <mergeCell ref="P86:Q86"/>
    <mergeCell ref="D89:E89"/>
    <mergeCell ref="F89:G89"/>
    <mergeCell ref="H89:I89"/>
    <mergeCell ref="J89:K89"/>
    <mergeCell ref="L89:M89"/>
    <mergeCell ref="N89:O89"/>
    <mergeCell ref="P89:Q89"/>
    <mergeCell ref="D86:E86"/>
    <mergeCell ref="F86:G86"/>
    <mergeCell ref="H86:I86"/>
    <mergeCell ref="J86:K86"/>
    <mergeCell ref="L86:M86"/>
    <mergeCell ref="N86:O86"/>
    <mergeCell ref="P84:Q84"/>
    <mergeCell ref="D85:E85"/>
    <mergeCell ref="F85:G85"/>
    <mergeCell ref="H85:I85"/>
    <mergeCell ref="J85:K85"/>
    <mergeCell ref="L85:M85"/>
    <mergeCell ref="N85:O85"/>
    <mergeCell ref="P85:Q85"/>
    <mergeCell ref="D84:E84"/>
    <mergeCell ref="F84:G84"/>
    <mergeCell ref="H84:I84"/>
    <mergeCell ref="J84:K84"/>
    <mergeCell ref="L84:M84"/>
    <mergeCell ref="N84:O84"/>
    <mergeCell ref="P81:Q81"/>
    <mergeCell ref="D82:E82"/>
    <mergeCell ref="F82:Q82"/>
    <mergeCell ref="D83:E83"/>
    <mergeCell ref="F83:G83"/>
    <mergeCell ref="H83:I83"/>
    <mergeCell ref="J83:K83"/>
    <mergeCell ref="L83:M83"/>
    <mergeCell ref="N83:O83"/>
    <mergeCell ref="P83:Q83"/>
    <mergeCell ref="D81:E81"/>
    <mergeCell ref="F81:G81"/>
    <mergeCell ref="H81:I81"/>
    <mergeCell ref="J81:K81"/>
    <mergeCell ref="L81:M81"/>
    <mergeCell ref="N81:O81"/>
    <mergeCell ref="P77:Q77"/>
    <mergeCell ref="C78:E78"/>
    <mergeCell ref="F78:G78"/>
    <mergeCell ref="H78:I78"/>
    <mergeCell ref="J78:K78"/>
    <mergeCell ref="L78:M78"/>
    <mergeCell ref="N78:O78"/>
    <mergeCell ref="P78:Q78"/>
    <mergeCell ref="D77:E77"/>
    <mergeCell ref="F77:G77"/>
    <mergeCell ref="H77:I77"/>
    <mergeCell ref="J77:K77"/>
    <mergeCell ref="L77:M77"/>
    <mergeCell ref="N77:O77"/>
    <mergeCell ref="P75:Q75"/>
    <mergeCell ref="D76:E76"/>
    <mergeCell ref="F76:G76"/>
    <mergeCell ref="H76:I76"/>
    <mergeCell ref="J76:K76"/>
    <mergeCell ref="L76:M76"/>
    <mergeCell ref="N76:O76"/>
    <mergeCell ref="P76:Q76"/>
    <mergeCell ref="D75:E75"/>
    <mergeCell ref="F75:G75"/>
    <mergeCell ref="H75:I75"/>
    <mergeCell ref="J75:K75"/>
    <mergeCell ref="L75:M75"/>
    <mergeCell ref="N75:O75"/>
    <mergeCell ref="P73:Q73"/>
    <mergeCell ref="D74:E74"/>
    <mergeCell ref="F74:G74"/>
    <mergeCell ref="H74:I74"/>
    <mergeCell ref="J74:K74"/>
    <mergeCell ref="L74:M74"/>
    <mergeCell ref="N74:O74"/>
    <mergeCell ref="P74:Q74"/>
    <mergeCell ref="D73:E73"/>
    <mergeCell ref="F73:G73"/>
    <mergeCell ref="H73:I73"/>
    <mergeCell ref="J73:K73"/>
    <mergeCell ref="L73:M73"/>
    <mergeCell ref="N73:O73"/>
    <mergeCell ref="D71:E71"/>
    <mergeCell ref="F71:Q71"/>
    <mergeCell ref="D72:E72"/>
    <mergeCell ref="F72:G72"/>
    <mergeCell ref="H72:I72"/>
    <mergeCell ref="J72:K72"/>
    <mergeCell ref="L72:M72"/>
    <mergeCell ref="N72:O72"/>
    <mergeCell ref="P72:Q72"/>
    <mergeCell ref="F70:G70"/>
    <mergeCell ref="H70:I70"/>
    <mergeCell ref="J70:K70"/>
    <mergeCell ref="L70:M70"/>
    <mergeCell ref="N70:O70"/>
    <mergeCell ref="P70:Q70"/>
    <mergeCell ref="D61:E61"/>
    <mergeCell ref="D62:E62"/>
    <mergeCell ref="D63:E63"/>
    <mergeCell ref="D64:E64"/>
    <mergeCell ref="C65:E65"/>
    <mergeCell ref="D70:E70"/>
    <mergeCell ref="P55:Q55"/>
    <mergeCell ref="D56:E56"/>
    <mergeCell ref="D57:E57"/>
    <mergeCell ref="D58:E58"/>
    <mergeCell ref="D59:E59"/>
    <mergeCell ref="D60:E60"/>
    <mergeCell ref="D55:E55"/>
    <mergeCell ref="F55:G55"/>
    <mergeCell ref="H55:I55"/>
    <mergeCell ref="J55:K55"/>
    <mergeCell ref="L55:M55"/>
    <mergeCell ref="N55:O55"/>
    <mergeCell ref="D47:E47"/>
    <mergeCell ref="D48:E48"/>
    <mergeCell ref="D49:E49"/>
    <mergeCell ref="C50:E50"/>
    <mergeCell ref="D51:E51"/>
    <mergeCell ref="C52:E52"/>
    <mergeCell ref="P42:Q42"/>
    <mergeCell ref="D46:E46"/>
    <mergeCell ref="F46:G46"/>
    <mergeCell ref="H46:I46"/>
    <mergeCell ref="J46:K46"/>
    <mergeCell ref="L46:M46"/>
    <mergeCell ref="N46:O46"/>
    <mergeCell ref="P46:Q46"/>
    <mergeCell ref="C42:E42"/>
    <mergeCell ref="F42:G42"/>
    <mergeCell ref="H42:I42"/>
    <mergeCell ref="J42:K42"/>
    <mergeCell ref="L42:M42"/>
    <mergeCell ref="N42:O42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D34:E34"/>
    <mergeCell ref="F34:Q34"/>
    <mergeCell ref="D35:E35"/>
    <mergeCell ref="F35:G35"/>
    <mergeCell ref="H35:I35"/>
    <mergeCell ref="J35:K35"/>
    <mergeCell ref="L35:M35"/>
    <mergeCell ref="N35:O35"/>
    <mergeCell ref="P35:Q35"/>
    <mergeCell ref="D29:N29"/>
    <mergeCell ref="O29:Q29"/>
    <mergeCell ref="D30:N30"/>
    <mergeCell ref="O30:Q30"/>
    <mergeCell ref="D33:E33"/>
    <mergeCell ref="F33:G33"/>
    <mergeCell ref="H33:I33"/>
    <mergeCell ref="J33:K33"/>
    <mergeCell ref="L33:M33"/>
    <mergeCell ref="N33:O33"/>
    <mergeCell ref="P33:Q33"/>
    <mergeCell ref="C26:N26"/>
    <mergeCell ref="O26:Q26"/>
    <mergeCell ref="D27:N27"/>
    <mergeCell ref="O27:Q27"/>
    <mergeCell ref="D28:N28"/>
    <mergeCell ref="O28:Q28"/>
    <mergeCell ref="C17:O17"/>
    <mergeCell ref="C18:O18"/>
    <mergeCell ref="C19:O19"/>
    <mergeCell ref="C20:O20"/>
    <mergeCell ref="C21:O21"/>
    <mergeCell ref="C22:O22"/>
    <mergeCell ref="D9:P9"/>
    <mergeCell ref="D10:P10"/>
    <mergeCell ref="D11:P11"/>
    <mergeCell ref="D12:P12"/>
    <mergeCell ref="D13:P13"/>
    <mergeCell ref="C16:O16"/>
    <mergeCell ref="C1:O1"/>
    <mergeCell ref="F3:Q3"/>
    <mergeCell ref="E4:Q4"/>
    <mergeCell ref="E5:Q5"/>
    <mergeCell ref="C6:D6"/>
    <mergeCell ref="E6:Q6"/>
  </mergeCells>
  <printOptions horizontalCentered="1" verticalCentered="1"/>
  <pageMargins left="0.35433070866141736" right="0.23622047244094491" top="0.74803149606299213" bottom="0.74803149606299213" header="0.31496062992125984" footer="0.31496062992125984"/>
  <pageSetup paperSize="9" scale="57" firstPageNumber="47" fitToHeight="0" orientation="landscape" r:id="rId1"/>
  <headerFooter alignWithMargins="0"/>
  <rowBreaks count="1" manualBreakCount="1">
    <brk id="173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view="pageBreakPreview" topLeftCell="C1" zoomScale="106" zoomScaleNormal="106" zoomScaleSheetLayoutView="106" workbookViewId="0">
      <selection activeCell="L15" sqref="L15"/>
    </sheetView>
  </sheetViews>
  <sheetFormatPr defaultColWidth="11.5703125" defaultRowHeight="15" customHeight="1" x14ac:dyDescent="0.2"/>
  <cols>
    <col min="1" max="1" width="2.42578125" style="123" customWidth="1"/>
    <col min="2" max="2" width="3.85546875" style="123" customWidth="1"/>
    <col min="3" max="3" width="74.7109375" style="123" customWidth="1"/>
    <col min="4" max="4" width="5.5703125" style="123" customWidth="1"/>
    <col min="5" max="5" width="8.85546875" style="123" bestFit="1" customWidth="1"/>
    <col min="6" max="6" width="16.28515625" style="123" customWidth="1"/>
    <col min="7" max="7" width="18.140625" style="123" customWidth="1"/>
    <col min="8" max="8" width="13.5703125" style="123" customWidth="1"/>
    <col min="9" max="9" width="21.28515625" style="123" customWidth="1"/>
    <col min="10" max="10" width="6.42578125" style="123" customWidth="1"/>
    <col min="11" max="12" width="15.7109375" style="123" customWidth="1"/>
    <col min="13" max="13" width="13" style="123" customWidth="1"/>
    <col min="14" max="14" width="16" style="128" customWidth="1"/>
    <col min="15" max="15" width="10.5703125" style="123" customWidth="1"/>
    <col min="16" max="16" width="15.5703125" style="123" customWidth="1"/>
    <col min="17" max="18" width="11.5703125" style="123"/>
    <col min="19" max="19" width="17.85546875" style="123" customWidth="1"/>
    <col min="20" max="20" width="13" style="123" customWidth="1"/>
    <col min="21" max="16384" width="11.5703125" style="123"/>
  </cols>
  <sheetData>
    <row r="1" spans="1:14" ht="39" customHeight="1" x14ac:dyDescent="0.2">
      <c r="C1" s="284" t="s">
        <v>227</v>
      </c>
      <c r="D1" s="284"/>
      <c r="E1" s="284"/>
      <c r="F1" s="284"/>
      <c r="G1" s="284"/>
      <c r="H1" s="284"/>
      <c r="I1" s="284"/>
      <c r="J1" s="124"/>
      <c r="K1" s="3"/>
      <c r="N1" s="123"/>
    </row>
    <row r="2" spans="1:14" ht="12.75" customHeight="1" x14ac:dyDescent="0.2">
      <c r="C2" s="285" t="s">
        <v>228</v>
      </c>
      <c r="D2" s="285"/>
      <c r="E2" s="285"/>
      <c r="F2" s="285"/>
      <c r="G2" s="285"/>
      <c r="H2" s="285"/>
      <c r="I2" s="285"/>
      <c r="J2" s="125"/>
      <c r="K2" s="3"/>
      <c r="N2" s="123"/>
    </row>
    <row r="3" spans="1:14" ht="11.65" customHeight="1" x14ac:dyDescent="0.2">
      <c r="A3" s="126"/>
      <c r="B3" s="126"/>
      <c r="C3" s="124"/>
      <c r="D3" s="124"/>
      <c r="E3" s="124"/>
      <c r="F3" s="124"/>
      <c r="G3" s="124"/>
      <c r="H3" s="124"/>
      <c r="I3" s="124"/>
      <c r="J3" s="124"/>
      <c r="K3" s="127"/>
      <c r="L3" s="127"/>
      <c r="M3" s="127"/>
    </row>
    <row r="4" spans="1:14" ht="19.350000000000001" customHeight="1" x14ac:dyDescent="0.2">
      <c r="A4" s="126"/>
      <c r="B4" s="126"/>
      <c r="C4" s="124"/>
      <c r="D4" s="124"/>
      <c r="E4" s="124"/>
      <c r="F4" s="124"/>
      <c r="G4" s="124"/>
      <c r="H4" s="124"/>
      <c r="I4" s="124"/>
      <c r="J4" s="124"/>
      <c r="K4" s="127"/>
      <c r="L4" s="127"/>
      <c r="M4" s="127"/>
    </row>
    <row r="5" spans="1:14" ht="29.25" customHeight="1" x14ac:dyDescent="0.2">
      <c r="C5" s="281" t="s">
        <v>229</v>
      </c>
      <c r="D5" s="286" t="s">
        <v>230</v>
      </c>
      <c r="E5" s="286"/>
      <c r="F5" s="286"/>
      <c r="G5" s="286"/>
      <c r="H5" s="281" t="s">
        <v>231</v>
      </c>
      <c r="I5" s="281" t="s">
        <v>232</v>
      </c>
      <c r="N5" s="123"/>
    </row>
    <row r="6" spans="1:14" ht="16.899999999999999" customHeight="1" x14ac:dyDescent="0.2">
      <c r="C6" s="281"/>
      <c r="D6" s="129" t="s">
        <v>233</v>
      </c>
      <c r="E6" s="130" t="s">
        <v>234</v>
      </c>
      <c r="F6" s="130" t="s">
        <v>235</v>
      </c>
      <c r="G6" s="130" t="s">
        <v>236</v>
      </c>
      <c r="H6" s="281"/>
      <c r="I6" s="281"/>
      <c r="J6" s="131"/>
      <c r="N6" s="123"/>
    </row>
    <row r="7" spans="1:14" ht="28.35" customHeight="1" x14ac:dyDescent="0.2">
      <c r="C7" s="132" t="str">
        <f>'[1]Mão de Obra'!C153:G153</f>
        <v>Vigilância Patrimonial Armada 12 x 36h Diurno (seg-dom) - Canteiro Administrativo</v>
      </c>
      <c r="D7" s="133">
        <v>2</v>
      </c>
      <c r="E7" s="133">
        <f>'[1]Mão de Obra'!N153</f>
        <v>2</v>
      </c>
      <c r="F7" s="134">
        <f>'Mão de Obra'!F42</f>
        <v>0</v>
      </c>
      <c r="G7" s="135">
        <f>'Mão de Obra'!L152</f>
        <v>0</v>
      </c>
      <c r="H7" s="136">
        <f>G7*E7</f>
        <v>0</v>
      </c>
      <c r="I7" s="136">
        <f>ROUND(H7*12,2)</f>
        <v>0</v>
      </c>
      <c r="J7" s="137"/>
      <c r="N7" s="123"/>
    </row>
    <row r="8" spans="1:14" ht="28.35" customHeight="1" x14ac:dyDescent="0.2">
      <c r="C8" s="132" t="str">
        <f>'[1]Mão de Obra'!C154:G154</f>
        <v>Vigilância Patrimonial Armada 12 x 36h Diurno (seg-dom) - Extensão da via/faixa de domínio</v>
      </c>
      <c r="D8" s="133">
        <v>2</v>
      </c>
      <c r="E8" s="133">
        <f>'[1]Mão de Obra'!N154</f>
        <v>2</v>
      </c>
      <c r="F8" s="134">
        <f>'Mão de Obra'!H42</f>
        <v>0</v>
      </c>
      <c r="G8" s="135">
        <f>'Mão de Obra'!L153</f>
        <v>0</v>
      </c>
      <c r="H8" s="136">
        <f t="shared" ref="H8:H12" si="0">G8*E8</f>
        <v>0</v>
      </c>
      <c r="I8" s="136">
        <f t="shared" ref="I8:I12" si="1">ROUND(H8*12,2)</f>
        <v>0</v>
      </c>
      <c r="J8" s="137"/>
      <c r="N8" s="123"/>
    </row>
    <row r="9" spans="1:14" ht="28.35" customHeight="1" x14ac:dyDescent="0.2">
      <c r="C9" s="132" t="str">
        <f>'[1]Mão de Obra'!C155:G155</f>
        <v>Vigilância Patrimonial Armada 12 x 36h Diurno (seg-dom) - Ponte</v>
      </c>
      <c r="D9" s="133">
        <v>2</v>
      </c>
      <c r="E9" s="133">
        <f>'[1]Mão de Obra'!N155</f>
        <v>1</v>
      </c>
      <c r="F9" s="134">
        <f>'Mão de Obra'!J42</f>
        <v>0</v>
      </c>
      <c r="G9" s="135">
        <f>'Mão de Obra'!L154</f>
        <v>0</v>
      </c>
      <c r="H9" s="136">
        <f t="shared" si="0"/>
        <v>0</v>
      </c>
      <c r="I9" s="136">
        <f t="shared" si="1"/>
        <v>0</v>
      </c>
      <c r="J9" s="137"/>
      <c r="N9" s="123"/>
    </row>
    <row r="10" spans="1:14" ht="28.35" customHeight="1" x14ac:dyDescent="0.2">
      <c r="C10" s="132" t="str">
        <f>'[1]Mão de Obra'!C156:G156</f>
        <v>Vigilância Patrimonial Armada 12 x 36h Noturno (seg-dom) - Canteiro Administrativo</v>
      </c>
      <c r="D10" s="133">
        <v>2</v>
      </c>
      <c r="E10" s="133">
        <f>'[1]Mão de Obra'!N156</f>
        <v>2</v>
      </c>
      <c r="F10" s="134">
        <f>'Mão de Obra'!L42</f>
        <v>0</v>
      </c>
      <c r="G10" s="135">
        <f>'Mão de Obra'!L155</f>
        <v>0</v>
      </c>
      <c r="H10" s="136">
        <f t="shared" si="0"/>
        <v>0</v>
      </c>
      <c r="I10" s="136">
        <f t="shared" si="1"/>
        <v>0</v>
      </c>
      <c r="J10" s="137"/>
      <c r="N10" s="123"/>
    </row>
    <row r="11" spans="1:14" ht="28.35" customHeight="1" x14ac:dyDescent="0.2">
      <c r="C11" s="132" t="str">
        <f>'[1]Mão de Obra'!C157:G157</f>
        <v>Vigilância Patrimonial Armada 12 x 36h Noturno (seg-dom) - Extensão da via/faixa de domínio</v>
      </c>
      <c r="D11" s="133">
        <v>2</v>
      </c>
      <c r="E11" s="133">
        <f>'[1]Mão de Obra'!N157</f>
        <v>4</v>
      </c>
      <c r="F11" s="134">
        <f>'Mão de Obra'!N42</f>
        <v>0</v>
      </c>
      <c r="G11" s="135">
        <f>'Mão de Obra'!L156</f>
        <v>0</v>
      </c>
      <c r="H11" s="136">
        <f t="shared" si="0"/>
        <v>0</v>
      </c>
      <c r="I11" s="136">
        <f t="shared" si="1"/>
        <v>0</v>
      </c>
      <c r="J11" s="137"/>
      <c r="N11" s="123"/>
    </row>
    <row r="12" spans="1:14" ht="28.35" customHeight="1" x14ac:dyDescent="0.2">
      <c r="C12" s="132" t="str">
        <f>'[1]Mão de Obra'!C158:G158</f>
        <v>Vigilância Patrimonial Armada 12 x 36h Noturno (seg-dom) - Ponte</v>
      </c>
      <c r="D12" s="133">
        <v>2</v>
      </c>
      <c r="E12" s="133">
        <f>'[1]Mão de Obra'!N158</f>
        <v>1</v>
      </c>
      <c r="F12" s="134">
        <f>'Mão de Obra'!P42</f>
        <v>0</v>
      </c>
      <c r="G12" s="135">
        <f>'Mão de Obra'!L157</f>
        <v>0</v>
      </c>
      <c r="H12" s="136">
        <f t="shared" si="0"/>
        <v>0</v>
      </c>
      <c r="I12" s="136">
        <f t="shared" si="1"/>
        <v>0</v>
      </c>
      <c r="J12" s="137"/>
      <c r="N12" s="123"/>
    </row>
    <row r="13" spans="1:14" s="124" customFormat="1" ht="28.35" customHeight="1" x14ac:dyDescent="0.2">
      <c r="C13" s="281" t="s">
        <v>80</v>
      </c>
      <c r="D13" s="281"/>
      <c r="E13" s="281"/>
      <c r="F13" s="281"/>
      <c r="G13" s="281"/>
      <c r="H13" s="138">
        <f>SUM(H7:H12)</f>
        <v>0</v>
      </c>
      <c r="I13" s="139">
        <f>SUM(I7:I12)</f>
        <v>0</v>
      </c>
      <c r="J13" s="140"/>
    </row>
    <row r="15" spans="1:14" ht="22.35" customHeight="1" x14ac:dyDescent="0.2">
      <c r="C15" s="141" t="s">
        <v>237</v>
      </c>
      <c r="D15" s="142"/>
      <c r="E15" s="142"/>
      <c r="F15" s="142"/>
      <c r="G15" s="142"/>
      <c r="H15" s="282">
        <f>H13</f>
        <v>0</v>
      </c>
      <c r="I15" s="282"/>
      <c r="J15" s="140"/>
      <c r="N15" s="123"/>
    </row>
    <row r="16" spans="1:14" ht="22.35" customHeight="1" x14ac:dyDescent="0.2">
      <c r="C16" s="141" t="s">
        <v>238</v>
      </c>
      <c r="D16" s="142"/>
      <c r="E16" s="142"/>
      <c r="F16" s="142"/>
      <c r="G16" s="142"/>
      <c r="H16" s="282">
        <f>I13</f>
        <v>0</v>
      </c>
      <c r="I16" s="282"/>
      <c r="J16" s="140"/>
      <c r="K16" s="137"/>
      <c r="N16" s="123"/>
    </row>
    <row r="17" spans="3:13" ht="15" customHeight="1" x14ac:dyDescent="0.2">
      <c r="L17" s="143"/>
    </row>
    <row r="18" spans="3:13" ht="15" customHeight="1" x14ac:dyDescent="0.2">
      <c r="C18" s="140"/>
      <c r="D18" s="137"/>
      <c r="E18" s="137"/>
      <c r="F18" s="137"/>
      <c r="G18" s="137"/>
      <c r="H18" s="137"/>
      <c r="I18" s="137"/>
      <c r="J18" s="137"/>
      <c r="K18" s="144"/>
      <c r="L18" s="145"/>
    </row>
    <row r="19" spans="3:13" ht="15" customHeight="1" x14ac:dyDescent="0.2">
      <c r="C19" s="283" t="s">
        <v>239</v>
      </c>
      <c r="D19" s="283"/>
      <c r="E19" s="283"/>
      <c r="F19" s="283"/>
      <c r="G19" s="283"/>
      <c r="H19" s="283"/>
      <c r="I19" s="283"/>
      <c r="L19" s="143"/>
    </row>
    <row r="20" spans="3:13" s="149" customFormat="1" ht="19.7" customHeight="1" x14ac:dyDescent="0.2">
      <c r="C20" s="283"/>
      <c r="D20" s="283"/>
      <c r="E20" s="283"/>
      <c r="F20" s="283"/>
      <c r="G20" s="283"/>
      <c r="H20" s="283"/>
      <c r="I20" s="283"/>
      <c r="J20" s="146"/>
      <c r="K20" s="147"/>
      <c r="L20" s="147"/>
      <c r="M20" s="148"/>
    </row>
  </sheetData>
  <sheetProtection selectLockedCells="1" selectUnlockedCells="1"/>
  <mergeCells count="10">
    <mergeCell ref="C13:G13"/>
    <mergeCell ref="H15:I15"/>
    <mergeCell ref="H16:I16"/>
    <mergeCell ref="C19:I20"/>
    <mergeCell ref="C1:I1"/>
    <mergeCell ref="C2:I2"/>
    <mergeCell ref="C5:C6"/>
    <mergeCell ref="D5:G5"/>
    <mergeCell ref="H5:H6"/>
    <mergeCell ref="I5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rstPageNumber="51" fitToHeight="0" orientation="landscape" useFirstPageNumber="1" r:id="rId1"/>
  <headerFooter alignWithMargins="0"/>
  <rowBreaks count="4" manualBreakCount="4">
    <brk id="22" max="16383" man="1"/>
    <brk id="36" max="16383" man="1"/>
    <brk id="77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Insumos</vt:lpstr>
      <vt:lpstr>Mão de Obra</vt:lpstr>
      <vt:lpstr>Resumo</vt:lpstr>
      <vt:lpstr>Insumos!Area_de_impressao</vt:lpstr>
      <vt:lpstr>'Mão de Obra'!Area_de_impressao</vt:lpstr>
      <vt:lpstr>Resumo!Area_de_impressao</vt:lpstr>
      <vt:lpstr>Insumos!Excel_BuiltIn_Print_Area_1</vt:lpstr>
      <vt:lpstr>'Mão de Obra'!Excel_BuiltIn_Print_Area_2_1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Inácia Lopes</dc:creator>
  <cp:lastModifiedBy>Maria Cecília Mattesco Gomes da Silva</cp:lastModifiedBy>
  <cp:lastPrinted>2018-09-13T13:54:50Z</cp:lastPrinted>
  <dcterms:created xsi:type="dcterms:W3CDTF">2014-09-18T12:27:42Z</dcterms:created>
  <dcterms:modified xsi:type="dcterms:W3CDTF">2018-10-09T18:54:32Z</dcterms:modified>
</cp:coreProperties>
</file>