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ORDENAÇÃO DE COMPRAS\3. Juliana\1- Processos\29 - Vigilância Jequié\05 - Ajustes\"/>
    </mc:Choice>
  </mc:AlternateContent>
  <xr:revisionPtr revIDLastSave="0" documentId="13_ncr:1_{96287EF5-C377-4EFD-B47F-A45944F9FA5E}" xr6:coauthVersionLast="45" xr6:coauthVersionMax="45" xr10:uidLastSave="{00000000-0000-0000-0000-000000000000}"/>
  <bookViews>
    <workbookView xWindow="-120" yWindow="-120" windowWidth="20730" windowHeight="11160" tabRatio="500" firstSheet="1" activeTab="3" xr2:uid="{00000000-000D-0000-FFFF-FFFF00000000}"/>
  </bookViews>
  <sheets>
    <sheet name="Insumos" sheetId="1" r:id="rId1"/>
    <sheet name="Vigilante Diurno" sheetId="5" r:id="rId2"/>
    <sheet name="Vigilante Noturno" sheetId="7" r:id="rId3"/>
    <sheet name="Valor Global da Proposta" sheetId="4" r:id="rId4"/>
  </sheets>
  <definedNames>
    <definedName name="_1A">#REF!</definedName>
    <definedName name="_1B">#REF!</definedName>
    <definedName name="_1C">#REF!</definedName>
    <definedName name="_1D">#REF!</definedName>
    <definedName name="_1E">#REF!</definedName>
    <definedName name="_1Excel_BuiltIn_Print_Area_2_1" localSheetId="3">#REF!</definedName>
    <definedName name="_1Excel_BuiltIn_Print_Area_2_1">#REF!</definedName>
    <definedName name="_1F">#REF!</definedName>
    <definedName name="_2.1A">#REF!</definedName>
    <definedName name="_2.1B">#REF!</definedName>
    <definedName name="_2.3A">#REF!</definedName>
    <definedName name="_2.3B">#REF!</definedName>
    <definedName name="_2.3C">#REF!</definedName>
    <definedName name="_2.3D">#REF!</definedName>
    <definedName name="_2Excel_BuiltIn_Print_Area_3_1_1" localSheetId="3">#REF!</definedName>
    <definedName name="_2Excel_BuiltIn_Print_Area_3_1_1">#REF!</definedName>
    <definedName name="_xlcn.WorksheetConnection_PlanilhaLimpeza.xlsxTable3">#REF!</definedName>
    <definedName name="_xlnm.Print_Area" localSheetId="0">Insumos!$A$1:$I$32</definedName>
    <definedName name="_xlnm.Print_Area" localSheetId="3">'Valor Global da Proposta'!$A$1:$K$17</definedName>
    <definedName name="_xlnm.Print_Area" localSheetId="1">'Vigilante Diurno'!$A$1:$E$168</definedName>
    <definedName name="_xlnm.Print_Area" localSheetId="2">'Vigilante Noturno'!$A$1:$E$168</definedName>
    <definedName name="Excel_BuiltIn_Print_Area_1">#REF!</definedName>
    <definedName name="Excel_BuiltIn_Print_Area_1_1" localSheetId="3">#REF!</definedName>
    <definedName name="Excel_BuiltIn_Print_Area_1_1">#REF!</definedName>
    <definedName name="Excel_BuiltIn_Print_Area_10_1" localSheetId="3">#REF!</definedName>
    <definedName name="Excel_BuiltIn_Print_Area_10_1">#REF!</definedName>
    <definedName name="Excel_BuiltIn_Print_Area_11" localSheetId="3">#REF!</definedName>
    <definedName name="Excel_BuiltIn_Print_Area_11">#REF!</definedName>
    <definedName name="Excel_BuiltIn_Print_Area_11_1">#REF!</definedName>
    <definedName name="Excel_BuiltIn_Print_Area_12_1">#REF!</definedName>
    <definedName name="Excel_BuiltIn_Print_Area_13_1">#REF!</definedName>
    <definedName name="Excel_BuiltIn_Print_Area_14">#REF!</definedName>
    <definedName name="Excel_BuiltIn_Print_Area_17">#REF!</definedName>
    <definedName name="Excel_BuiltIn_Print_Area_2_1" localSheetId="3">#REF!</definedName>
    <definedName name="Excel_BuiltIn_Print_Area_2_1">#REF!</definedName>
    <definedName name="Excel_BuiltIn_Print_Area_2_1_1" localSheetId="3">#REF!</definedName>
    <definedName name="Excel_BuiltIn_Print_Area_2_1_1">#REF!</definedName>
    <definedName name="Excel_BuiltIn_Print_Area_20" localSheetId="3">#REF!</definedName>
    <definedName name="Excel_BuiltIn_Print_Area_20">#REF!</definedName>
    <definedName name="Excel_BuiltIn_Print_Area_23">#REF!</definedName>
    <definedName name="Excel_BuiltIn_Print_Area_26">#REF!</definedName>
    <definedName name="Excel_BuiltIn_Print_Area_29">#REF!</definedName>
    <definedName name="Excel_BuiltIn_Print_Area_3_1">#REF!</definedName>
    <definedName name="Excel_BuiltIn_Print_Area_32">#REF!</definedName>
    <definedName name="Excel_BuiltIn_Print_Area_35">#REF!</definedName>
    <definedName name="Excel_BuiltIn_Print_Area_38">#REF!</definedName>
    <definedName name="Excel_BuiltIn_Print_Area_39">#REF!</definedName>
    <definedName name="Excel_BuiltIn_Print_Area_4">#REF!</definedName>
    <definedName name="Excel_BuiltIn_Print_Area_4_1">#REF!</definedName>
    <definedName name="Excel_BuiltIn_Print_Area_40">#REF!</definedName>
    <definedName name="Excel_BuiltIn_Print_Area_41">#REF!</definedName>
    <definedName name="Excel_BuiltIn_Print_Area_42_1">#REF!</definedName>
    <definedName name="Excel_BuiltIn_Print_Area_44">#REF!</definedName>
    <definedName name="Excel_BuiltIn_Print_Area_46">#REF!</definedName>
    <definedName name="Excel_BuiltIn_Print_Area_5">#REF!</definedName>
    <definedName name="Excel_BuiltIn_Print_Area_5_1">#REF!</definedName>
    <definedName name="Excel_BuiltIn_Print_Area_6_1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_1">#REF!</definedName>
    <definedName name="Salário_Normativo_da_Categoria_Profissional">#REF!</definedName>
    <definedName name="SalarioBase">#REF!</definedName>
    <definedName name="Total1">#REF!</definedName>
    <definedName name="Total2.1">#REF!</definedName>
    <definedName name="Total2.2">#REF!</definedName>
    <definedName name="Total2.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4" l="1"/>
  <c r="G7" i="4"/>
  <c r="H7" i="4" s="1"/>
  <c r="F8" i="4"/>
  <c r="G8" i="4"/>
  <c r="H8" i="4" s="1"/>
  <c r="I8" i="4" s="1"/>
  <c r="H9" i="4" l="1"/>
  <c r="H11" i="4" s="1"/>
  <c r="I7" i="4"/>
  <c r="I9" i="4" s="1"/>
  <c r="H12" i="4" s="1"/>
  <c r="D24" i="5"/>
  <c r="D8" i="4" l="1"/>
  <c r="D7" i="4"/>
  <c r="C149" i="7" l="1"/>
  <c r="C112" i="7"/>
  <c r="C117" i="7" s="1"/>
  <c r="D82" i="7"/>
  <c r="D90" i="7" s="1"/>
  <c r="C70" i="7"/>
  <c r="C49" i="7"/>
  <c r="D37" i="7"/>
  <c r="D42" i="7" s="1"/>
  <c r="D24" i="7"/>
  <c r="D25" i="7" s="1"/>
  <c r="D28" i="7" s="1"/>
  <c r="C20" i="7"/>
  <c r="C19" i="7"/>
  <c r="C18" i="7"/>
  <c r="D16" i="7"/>
  <c r="C149" i="5"/>
  <c r="C112" i="5"/>
  <c r="C117" i="5" s="1"/>
  <c r="D82" i="5"/>
  <c r="D90" i="5" s="1"/>
  <c r="C70" i="5"/>
  <c r="C49" i="5"/>
  <c r="D37" i="5"/>
  <c r="D42" i="5" s="1"/>
  <c r="D25" i="5"/>
  <c r="C20" i="5"/>
  <c r="C19" i="5"/>
  <c r="C18" i="5"/>
  <c r="D16" i="5"/>
  <c r="D27" i="7" l="1"/>
  <c r="D30" i="7" s="1"/>
  <c r="D41" i="7" s="1"/>
  <c r="D30" i="5"/>
  <c r="D41" i="5" l="1"/>
  <c r="D43" i="5" s="1"/>
  <c r="D138" i="5" s="1"/>
  <c r="D43" i="7"/>
  <c r="D138" i="7" s="1"/>
  <c r="D49" i="7"/>
  <c r="D102" i="7"/>
  <c r="D56" i="7"/>
  <c r="D48" i="7"/>
  <c r="D50" i="7" s="1"/>
  <c r="G30" i="1"/>
  <c r="H30" i="1" s="1"/>
  <c r="G29" i="1"/>
  <c r="H29" i="1" s="1"/>
  <c r="G28" i="1"/>
  <c r="H28" i="1" s="1"/>
  <c r="G27" i="1"/>
  <c r="H27" i="1" s="1"/>
  <c r="G26" i="1"/>
  <c r="H26" i="1" s="1"/>
  <c r="G21" i="1"/>
  <c r="H21" i="1" s="1"/>
  <c r="G20" i="1"/>
  <c r="H20" i="1" s="1"/>
  <c r="G19" i="1"/>
  <c r="H19" i="1" s="1"/>
  <c r="G18" i="1"/>
  <c r="H18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4" i="1"/>
  <c r="H4" i="1" s="1"/>
  <c r="D56" i="5" l="1"/>
  <c r="D102" i="5"/>
  <c r="D49" i="5"/>
  <c r="D48" i="5"/>
  <c r="H22" i="1"/>
  <c r="H14" i="1"/>
  <c r="D99" i="7"/>
  <c r="D88" i="7"/>
  <c r="D57" i="7"/>
  <c r="D58" i="7" s="1"/>
  <c r="D159" i="7"/>
  <c r="D159" i="5"/>
  <c r="H31" i="1"/>
  <c r="D50" i="5" l="1"/>
  <c r="D99" i="5" s="1"/>
  <c r="D88" i="5"/>
  <c r="D134" i="7"/>
  <c r="D134" i="5"/>
  <c r="D133" i="5"/>
  <c r="D133" i="7"/>
  <c r="D132" i="7"/>
  <c r="D132" i="5"/>
  <c r="D66" i="7"/>
  <c r="D62" i="7"/>
  <c r="D69" i="7"/>
  <c r="D65" i="7"/>
  <c r="D68" i="7"/>
  <c r="D64" i="7"/>
  <c r="D67" i="7"/>
  <c r="D63" i="7"/>
  <c r="D57" i="5"/>
  <c r="D58" i="5" s="1"/>
  <c r="D62" i="5" s="1"/>
  <c r="D65" i="5" l="1"/>
  <c r="D66" i="5"/>
  <c r="D63" i="5"/>
  <c r="D136" i="5"/>
  <c r="D142" i="5" s="1"/>
  <c r="D163" i="5" s="1"/>
  <c r="D136" i="7"/>
  <c r="D142" i="7" s="1"/>
  <c r="D163" i="7" s="1"/>
  <c r="D96" i="7"/>
  <c r="D98" i="7"/>
  <c r="D95" i="7"/>
  <c r="D70" i="7"/>
  <c r="D89" i="7" s="1"/>
  <c r="D91" i="7" s="1"/>
  <c r="D68" i="5"/>
  <c r="D67" i="5"/>
  <c r="D69" i="5"/>
  <c r="D95" i="5" s="1"/>
  <c r="D64" i="5"/>
  <c r="D98" i="5" l="1"/>
  <c r="D70" i="5"/>
  <c r="D89" i="5" s="1"/>
  <c r="D91" i="5" s="1"/>
  <c r="D139" i="5" s="1"/>
  <c r="D139" i="7"/>
  <c r="D103" i="7"/>
  <c r="D97" i="7"/>
  <c r="D100" i="7" s="1"/>
  <c r="D96" i="5"/>
  <c r="D103" i="5" l="1"/>
  <c r="D97" i="5"/>
  <c r="D100" i="5" s="1"/>
  <c r="D140" i="5" s="1"/>
  <c r="D161" i="5" s="1"/>
  <c r="D104" i="7"/>
  <c r="D105" i="7" s="1"/>
  <c r="D121" i="7" s="1"/>
  <c r="D122" i="7" s="1"/>
  <c r="D127" i="7" s="1"/>
  <c r="D140" i="7"/>
  <c r="D161" i="7" s="1"/>
  <c r="D160" i="7"/>
  <c r="D160" i="5"/>
  <c r="D104" i="5" l="1"/>
  <c r="D105" i="5" s="1"/>
  <c r="D122" i="5" s="1"/>
  <c r="D127" i="5" s="1"/>
  <c r="D113" i="7"/>
  <c r="D116" i="7"/>
  <c r="D112" i="7"/>
  <c r="D115" i="7"/>
  <c r="D114" i="7"/>
  <c r="D111" i="7"/>
  <c r="D111" i="5" l="1"/>
  <c r="D112" i="5"/>
  <c r="D116" i="5"/>
  <c r="D114" i="5"/>
  <c r="D113" i="5"/>
  <c r="D115" i="5"/>
  <c r="D117" i="7"/>
  <c r="D126" i="7" s="1"/>
  <c r="D128" i="7" s="1"/>
  <c r="D141" i="7" s="1"/>
  <c r="D117" i="5" l="1"/>
  <c r="D126" i="5" s="1"/>
  <c r="D128" i="5" s="1"/>
  <c r="D141" i="5" s="1"/>
  <c r="D162" i="5" s="1"/>
  <c r="D164" i="5" s="1"/>
  <c r="D162" i="7"/>
  <c r="D164" i="7" s="1"/>
  <c r="D143" i="7"/>
  <c r="D143" i="5" l="1"/>
  <c r="D147" i="5" s="1"/>
  <c r="D148" i="5" s="1"/>
  <c r="D147" i="7"/>
  <c r="D148" i="7" s="1"/>
  <c r="D151" i="7" s="1"/>
  <c r="D152" i="7" l="1"/>
  <c r="D150" i="7"/>
  <c r="D151" i="5"/>
  <c r="D152" i="5"/>
  <c r="D150" i="5"/>
  <c r="D153" i="7" l="1"/>
  <c r="D165" i="7" s="1"/>
  <c r="D166" i="7" s="1"/>
  <c r="D167" i="7" s="1"/>
  <c r="D153" i="5"/>
  <c r="D165" i="5" s="1"/>
  <c r="D166" i="5" s="1"/>
  <c r="D167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3" authorId="0" shapeId="0" xr:uid="{00000000-0006-0000-0000-000001000000}">
      <text>
        <r>
          <rPr>
            <sz val="11"/>
            <color rgb="FF000000"/>
            <rFont val="Calibri"/>
            <family val="2"/>
            <charset val="1"/>
          </rPr>
          <t xml:space="preserve">Juliana Guimaraes Garcia da Costa:
</t>
        </r>
        <r>
          <rPr>
            <sz val="9"/>
            <color rgb="FF000000"/>
            <rFont val="Segoe UI"/>
            <family val="2"/>
            <charset val="1"/>
          </rPr>
          <t>Quant. anual por vigilante</t>
        </r>
      </text>
    </comment>
    <comment ref="E17" authorId="0" shapeId="0" xr:uid="{00000000-0006-0000-0000-000002000000}">
      <text>
        <r>
          <rPr>
            <sz val="11"/>
            <color rgb="FF000000"/>
            <rFont val="Calibri"/>
            <family val="2"/>
            <charset val="1"/>
          </rPr>
          <t xml:space="preserve">Juliana Guimaraes Garcia da Costa:
</t>
        </r>
        <r>
          <rPr>
            <sz val="9"/>
            <color rgb="FF000000"/>
            <rFont val="Segoe UI"/>
            <family val="2"/>
            <charset val="1"/>
          </rPr>
          <t>Quantidade anual por posto 24h</t>
        </r>
      </text>
    </comment>
    <comment ref="H17" authorId="0" shapeId="0" xr:uid="{00000000-0006-0000-0000-000005000000}">
      <text>
        <r>
          <rPr>
            <sz val="11"/>
            <color rgb="FF000000"/>
            <rFont val="Calibri"/>
            <family val="2"/>
            <charset val="1"/>
          </rPr>
          <t xml:space="preserve">Juliana Guimaraes Garcia da Costa:
</t>
        </r>
        <r>
          <rPr>
            <sz val="9"/>
            <color rgb="FF000000"/>
            <rFont val="Segoe UI"/>
            <family val="2"/>
          </rPr>
          <t>Divide-se por 4, considerando que o mesmo equipamento será usado pelo posto diurno e noturno (4 vigilantes)</t>
        </r>
      </text>
    </comment>
    <comment ref="E25" authorId="0" shapeId="0" xr:uid="{00000000-0006-0000-0000-000003000000}">
      <text>
        <r>
          <rPr>
            <sz val="11"/>
            <color rgb="FF000000"/>
            <rFont val="Calibri"/>
            <family val="2"/>
            <charset val="1"/>
          </rPr>
          <t xml:space="preserve">Juliana Guimaraes Garcia da Costa:
</t>
        </r>
        <r>
          <rPr>
            <sz val="9"/>
            <color rgb="FF000000"/>
            <rFont val="Segoe UI"/>
            <family val="2"/>
            <charset val="1"/>
          </rPr>
          <t>Considerar a quantidade a cada 2 postos (1 diurno e 1 noturno - 24 horas)
Item 1, 2, 4 e 8  - 1 unidade por posto 24h
Demais itens individuais - logo, 4 unidades.</t>
        </r>
      </text>
    </comment>
    <comment ref="H25" authorId="0" shapeId="0" xr:uid="{00000000-0006-0000-0000-000006000000}">
      <text>
        <r>
          <rPr>
            <sz val="11"/>
            <color rgb="FF000000"/>
            <rFont val="Calibri"/>
            <family val="2"/>
            <charset val="1"/>
          </rPr>
          <t xml:space="preserve">Juliana Guimaraes Garcia da Costa:
</t>
        </r>
        <r>
          <rPr>
            <sz val="9"/>
            <color rgb="FF000000"/>
            <rFont val="Segoe UI"/>
            <family val="2"/>
          </rPr>
          <t>Divide-se por 4, considerando que o mesmo equipamento será usado pelo posto diurno e noturno (4 vigilantes)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7" authorId="0" shapeId="0" xr:uid="{33FE393F-6342-4610-AB40-B0E360D84E21}">
      <text>
        <r>
          <rPr>
            <sz val="11"/>
            <color rgb="FF000000"/>
            <rFont val="Calibri"/>
            <family val="2"/>
            <charset val="1"/>
          </rPr>
          <t xml:space="preserve">Juliana Guimaraes Garcia da Costa:
</t>
        </r>
        <r>
          <rPr>
            <sz val="9"/>
            <color rgb="FF000000"/>
            <rFont val="Segoe UI"/>
            <family val="2"/>
            <charset val="1"/>
          </rPr>
          <t>Para calcular a provisão para rescisão usa-se o percentual por tipos de desligamentos para cada unidade da federação e para cada categoria de serviço, extraídos do Cadastro Geral de Empregados e Desempregados (CAGED).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7" authorId="0" shapeId="0" xr:uid="{1BE8EA7E-A35D-4E1F-AAFD-39408279AC4E}">
      <text>
        <r>
          <rPr>
            <sz val="11"/>
            <color rgb="FF000000"/>
            <rFont val="Calibri"/>
            <family val="2"/>
            <charset val="1"/>
          </rPr>
          <t xml:space="preserve">Juliana Guimaraes Garcia da Costa:
</t>
        </r>
        <r>
          <rPr>
            <sz val="9"/>
            <color rgb="FF000000"/>
            <rFont val="Segoe UI"/>
            <family val="2"/>
            <charset val="1"/>
          </rPr>
          <t>Para calcular a provisão para rescisão usa-se o percentual por tipos de desligamentos para cada unidade da federação e para cada categoria de serviço, extraídos do Cadastro Geral de Empregados e Desempregados (CAGED).</t>
        </r>
      </text>
    </comment>
  </commentList>
</comments>
</file>

<file path=xl/sharedStrings.xml><?xml version="1.0" encoding="utf-8"?>
<sst xmlns="http://schemas.openxmlformats.org/spreadsheetml/2006/main" count="662" uniqueCount="236">
  <si>
    <t>INSUMOS DE MÃO DE OBRA</t>
  </si>
  <si>
    <t>Item</t>
  </si>
  <si>
    <t>Peça</t>
  </si>
  <si>
    <t>Descrição</t>
  </si>
  <si>
    <t>Valor Médio Unitário (R$)</t>
  </si>
  <si>
    <t>Vida Útil (em anos)</t>
  </si>
  <si>
    <t>Valor Anual/ Empregado (R$)</t>
  </si>
  <si>
    <t>Valor Mensal/ Empregado</t>
  </si>
  <si>
    <t>CALÇA</t>
  </si>
  <si>
    <t>-</t>
  </si>
  <si>
    <t>CAMISA</t>
  </si>
  <si>
    <t>COTURNO</t>
  </si>
  <si>
    <t>Confeccionado em lona de espessura 18/20mm.
Cano em lona 10mm impermeável, de formato anatômico, trespassado com reforço nas laterais em tiras de algodão de 50mm. Solado e salto em uma única peça em Borracha, com desenho antiderrapante tratorado.</t>
  </si>
  <si>
    <t>CINTO</t>
  </si>
  <si>
    <t>Cinto de lona tipo NA com ajuste de velcro. Fivela com trava de engate. Passantes de Nylon.</t>
  </si>
  <si>
    <t>MEIA</t>
  </si>
  <si>
    <t>Par de meia de cor branca 100% algodão cano longo.</t>
  </si>
  <si>
    <t>BONÉ</t>
  </si>
  <si>
    <t>JAPONA/JAQUETA</t>
  </si>
  <si>
    <t>Japona cor preta com emblema da empresa contratada. Confeccionada em Tecido Rip Stop profissional, super resistente com dois bolsos frontais com fechamento por velcro, fechamento da japona através de zíper e botões. Deve possuir touca.</t>
  </si>
  <si>
    <t>CAPA PARA CHUVA</t>
  </si>
  <si>
    <t>Capa de chuva plástica de cor preta ou amarela com faixa refletiva.</t>
  </si>
  <si>
    <t>CRACHÁ</t>
  </si>
  <si>
    <t>Crachá de identiﬁcação, em plástico rígido, contendo logomarca da empresa, foto e nome completo do funcionário.</t>
  </si>
  <si>
    <t>CORDÃO COM APITO</t>
  </si>
  <si>
    <t>Cordão fiel duplo trançado com apito Profissional em plástico ABS (livre de bisfenol A) com bolinha de material levíssimo (cortiça ou isopor – não encharca em contato com água) possui anel de fixação (argolinha) em sua ponta</t>
  </si>
  <si>
    <t>Total</t>
  </si>
  <si>
    <t>Valor Anual</t>
  </si>
  <si>
    <t>Livro de Ocorrência</t>
  </si>
  <si>
    <t>Caneta Esferográfica</t>
  </si>
  <si>
    <t>Caneta esferográfica azul ou preta em material de boa qualidade. Ponta média de 1 mm, largura da linha 0,4mm. Bola de Tungstênio, esfera perfeita e muito resistente.</t>
  </si>
  <si>
    <t>Lanterna recarregável</t>
  </si>
  <si>
    <t>Revólver calibre 38</t>
  </si>
  <si>
    <t>Cassetete</t>
  </si>
  <si>
    <t>Colete balístico - nível mínimo de segurança II-A</t>
  </si>
  <si>
    <t>Algemas</t>
  </si>
  <si>
    <t>Par de algemas em perfeito estado de uso.</t>
  </si>
  <si>
    <t>Dados Gerais</t>
  </si>
  <si>
    <t>Comentário</t>
  </si>
  <si>
    <t>Valor</t>
  </si>
  <si>
    <t xml:space="preserve">Tipo de Serviço </t>
  </si>
  <si>
    <t>Valor do Vale Transporte</t>
  </si>
  <si>
    <t>Classificação Brasileira de Ocupações (CBO)</t>
  </si>
  <si>
    <t>Valor do Auxílio Alimentação</t>
  </si>
  <si>
    <t>Salário Normativo da Categoria Profissional</t>
  </si>
  <si>
    <t>Dias de Trabalho no mês</t>
  </si>
  <si>
    <t>Categoria Profissional</t>
  </si>
  <si>
    <t>Data-Base da Categoria</t>
  </si>
  <si>
    <t>Dados sobre Desligamento</t>
  </si>
  <si>
    <t>Módulo 1 - Composição da Remuneração</t>
  </si>
  <si>
    <t>Tipos</t>
  </si>
  <si>
    <t>Percentual</t>
  </si>
  <si>
    <t>SEM justa causa - AP INDENIZADO</t>
  </si>
  <si>
    <t>1.1</t>
  </si>
  <si>
    <t>Composição da Remuneração</t>
  </si>
  <si>
    <t>SEM justa causa - AP TRABALHADO</t>
  </si>
  <si>
    <t>A</t>
  </si>
  <si>
    <t>Salário-Base</t>
  </si>
  <si>
    <t>Demissões COM justa causa</t>
  </si>
  <si>
    <t>B</t>
  </si>
  <si>
    <t>Adicional de Periculosidade</t>
  </si>
  <si>
    <t>C</t>
  </si>
  <si>
    <t>Adicional de Insalubridade</t>
  </si>
  <si>
    <t>D</t>
  </si>
  <si>
    <t>Adicional Noturno</t>
  </si>
  <si>
    <t>E</t>
  </si>
  <si>
    <t>Adicional de Hora Noturna Reduzida</t>
  </si>
  <si>
    <t>F</t>
  </si>
  <si>
    <t>Outros (especificar)</t>
  </si>
  <si>
    <t>Lucro</t>
  </si>
  <si>
    <t>1.2</t>
  </si>
  <si>
    <t>Pagamentos sem natureza remunenatória e incidência</t>
  </si>
  <si>
    <t>Prêmio Trabalho Noturno</t>
  </si>
  <si>
    <t>Prêmio de Boa Permanência</t>
  </si>
  <si>
    <t>Dia do Vigilante</t>
  </si>
  <si>
    <t>Quadro-Resumo do Módulo 1 - Remuneração</t>
  </si>
  <si>
    <t>Remuneração</t>
  </si>
  <si>
    <t>Módulo 2 - Encargos e Benefícios Anuais, Mensais e Diários</t>
  </si>
  <si>
    <t> 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</si>
  <si>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</si>
  <si>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</si>
  <si>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</si>
  <si>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</si>
  <si>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</si>
  <si>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</si>
  <si>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</si>
  <si>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INSS</t>
  </si>
  <si>
    <t>Salário Educação</t>
  </si>
  <si>
    <t>SESC ou SESI</t>
  </si>
  <si>
    <t>SENAI - SENAC</t>
  </si>
  <si>
    <t>SEBRAE</t>
  </si>
  <si>
    <t>G</t>
  </si>
  <si>
    <t>INCRA</t>
  </si>
  <si>
    <t>H</t>
  </si>
  <si>
    <t>FGTS</t>
  </si>
  <si>
    <t>Submódulo 2.3 - Benefícios Mensais e Diários.</t>
  </si>
  <si>
    <t>2.3</t>
  </si>
  <si>
    <t>Benefícios Mensais e Diários</t>
  </si>
  <si>
    <t>Transporte</t>
  </si>
  <si>
    <t>Auxílio-Refeição/Alimentação</t>
  </si>
  <si>
    <t>Assistência Médica e Familiar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</si>
  <si>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</si>
  <si>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</si>
  <si>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</si>
  <si>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</si>
  <si>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</si>
  <si>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Aviso Prévio Trabalhado</t>
  </si>
  <si>
    <t>Multa do FGTS sobre o Aviso Prévio Trabalhado</t>
  </si>
  <si>
    <t>(-)Demissão por justa causa</t>
  </si>
  <si>
    <t>Multa do FGTS sobre o Aviso Prévio Indenizado</t>
  </si>
  <si>
    <t xml:space="preserve">Módulo 4 - Custo de Reposição do Profissional Ausente
</t>
  </si>
  <si>
    <t>Submódulo 4.1 - Substituto nas Ausências Legais</t>
  </si>
  <si>
    <t>4.1</t>
  </si>
  <si>
    <t>Substituto nas Ausências Legais</t>
  </si>
  <si>
    <t>Dias de ausência</t>
  </si>
  <si>
    <t>Substituto na cobertura de Férias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</si>
  <si>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</si>
  <si>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</si>
  <si>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</si>
  <si>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</si>
  <si>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Ausência por Doença</t>
  </si>
  <si>
    <t>Submódulo 4.2 - Substituto na Intrajornada</t>
  </si>
  <si>
    <t>4.2</t>
  </si>
  <si>
    <t>Substituto na Intrajornada </t>
  </si>
  <si>
    <t>Substituto na cobertura de Intervalo para repouso ou alimentação</t>
  </si>
  <si>
    <t>Quadro-Resumo do Módulo 4 - Custo de Reposição do Profissional Ausente</t>
  </si>
  <si>
    <t>4</t>
  </si>
  <si>
    <t>Custo de Reposição do Profissional Ausente</t>
  </si>
  <si>
    <t>Substituto na Intrajornada</t>
  </si>
  <si>
    <t>Módulo 5 - Insumos Diversos</t>
  </si>
  <si>
    <t>5</t>
  </si>
  <si>
    <t>Insumos Diversos</t>
  </si>
  <si>
    <t>Uniformes</t>
  </si>
  <si>
    <t>Materiais</t>
  </si>
  <si>
    <t>Equipamentos - Armamento</t>
  </si>
  <si>
    <t>Módulo 6 - Custos Indiretos, Tributos e Lucro</t>
  </si>
  <si>
    <t>6</t>
  </si>
  <si>
    <t>Custos Indiretos, Tributos e Lucro</t>
  </si>
  <si>
    <t>Custos Indiretos</t>
  </si>
  <si>
    <t>Tributos</t>
  </si>
  <si>
    <t>QUADRO-RESUMO DO CUSTO POR EMPREGADO</t>
  </si>
  <si>
    <t>Mão de obra vinculada à execução contratual</t>
  </si>
  <si>
    <t>Módulo 4 - Custo de Reposição do Profissional Ausente</t>
  </si>
  <si>
    <t>Subtotal (A + B +C+ D+E)</t>
  </si>
  <si>
    <t>PLANILHA DE CUSTOS E FORMAÇÃO DE PREÇOS</t>
  </si>
  <si>
    <r>
      <rPr>
        <b/>
        <sz val="11"/>
        <color rgb="FF000000"/>
        <rFont val="Calibri"/>
        <family val="2"/>
        <charset val="1"/>
      </rPr>
      <t>Processo Administrativo n°</t>
    </r>
    <r>
      <rPr>
        <sz val="11"/>
        <color rgb="FF000000"/>
        <rFont val="Calibri"/>
        <family val="2"/>
        <charset val="1"/>
      </rPr>
      <t xml:space="preserve"> 51402.000080/2020-63</t>
    </r>
  </si>
  <si>
    <t>Licitação n°</t>
  </si>
  <si>
    <t>XX/2020</t>
  </si>
  <si>
    <t>Discriminação dos Serviços (Dados Referente à Contratação)</t>
  </si>
  <si>
    <t>Data -  Apresentação da Proposta</t>
  </si>
  <si>
    <t>....../......./20.......</t>
  </si>
  <si>
    <t>Município - ISSQN</t>
  </si>
  <si>
    <t>Ano Acordo, Convenção ou Dissídio Coletivo</t>
  </si>
  <si>
    <t>Número de Meses de Execução Contratual</t>
  </si>
  <si>
    <t>12 (doze) meses</t>
  </si>
  <si>
    <t>Identificação do Serviço</t>
  </si>
  <si>
    <t>Tipo de Serviço</t>
  </si>
  <si>
    <t>Unidade de Medida</t>
  </si>
  <si>
    <t>Quantidade Total a Contratar</t>
  </si>
  <si>
    <t>Vigilância e Segurança Patrimonial</t>
  </si>
  <si>
    <t>Posto 12 x 36 horas noturno, envolvendo 2 vigilantes armados</t>
  </si>
  <si>
    <t>Dados para composição dos custos referentes a mão de obra (por vigilante)</t>
  </si>
  <si>
    <t>MTE</t>
  </si>
  <si>
    <t>5173-30</t>
  </si>
  <si>
    <t>VIGILANTE</t>
  </si>
  <si>
    <t>01/FEVEREIRO</t>
  </si>
  <si>
    <t>Nota (1) - Como a planilha de custos e formação de preços é calculada mensalmente, provisiona-se proporcionalmente 1/12 (um doze avos) dos valores referentes a gratificação natalina, férias e adicional de férias.</t>
  </si>
  <si>
    <t>Nota (2) - O adicional de férias contido no Submódulo 2.1 corresponde a 1/3 (um terço) da remuneração que por sua vez é divido por 12 (doze) conforme Nota 1 acima.</t>
  </si>
  <si>
    <t>Nota (3) - Levando em consideração a vigência contratual prevista no art. 57 da Lei nº 8.666, de 23 de junho de 1993, a rubrica férias tem como objetivo principal suprir a necessidade do pagamento das férias remuneradas ao final do contrato de 12 meses. Esta rubrica, quando da prorrogação contratual, torna-se custo não renovável.</t>
  </si>
  <si>
    <t>BASE DE CÁLCULO PARA O SUBMÓDULO 2.2</t>
  </si>
  <si>
    <t>MÓDULO 1.1</t>
  </si>
  <si>
    <t>MÓDULO 2.1</t>
  </si>
  <si>
    <t>TOTAL</t>
  </si>
  <si>
    <t xml:space="preserve">Valor </t>
  </si>
  <si>
    <t>SAT (+FAP de 0,5 a 2,0) (Variação: 0,5% a 6 %)</t>
  </si>
  <si>
    <t>Nota (1) - Os percentuais dos encargos previdenciários, do FGTS e demais contribuições são aqueles estabelecidos pela legislação vigente.</t>
  </si>
  <si>
    <t>Nota (2) - O SAT a depender do grau de risco do serviço irá variar entre 1%, para risco leve, de 2%, para risco médio, e de 3% de risco grave.</t>
  </si>
  <si>
    <t>Nota (3) - Esses percentuais incidem sobre o Módulo 1, o Submódulo 2.1.</t>
  </si>
  <si>
    <t>Nota (1) - O valor informado deverá ser o custo real do benefício (descontado o valor eventualmente pago pelo empregado).</t>
  </si>
  <si>
    <t>Nota (2) - Observar a previsão dos benefícios contidos em Acordos, Convenções e Dissídios Coletivos de Trabalho e atentar-se ao disposto no art. 6º da IN.</t>
  </si>
  <si>
    <t>2</t>
  </si>
  <si>
    <t>3</t>
  </si>
  <si>
    <t>BASE DE CÁLCULO PARA O MÓDULO 4</t>
  </si>
  <si>
    <t>MÓDULO 1 (sem item 1.2)</t>
  </si>
  <si>
    <t>MÓDULO 2</t>
  </si>
  <si>
    <t>MÓDULO 3</t>
  </si>
  <si>
    <t xml:space="preserve">Nota 1: Os itens que contemplam o módulo 4 se referem ao custo dos dias trabalhados pelo repositor/substituto, quando o empregado alocado na prestação de serviço estiver ausente, conforme as previsões estabelecidas na legislação. </t>
  </si>
  <si>
    <t>BASE DE CÁLCULO PARA O MÓDULO 6</t>
  </si>
  <si>
    <t>MÓDULO 1</t>
  </si>
  <si>
    <t>MÓDULO 4</t>
  </si>
  <si>
    <t>MÓDULO 5</t>
  </si>
  <si>
    <t>C.1 - PIS</t>
  </si>
  <si>
    <t>C.2 - COFINS</t>
  </si>
  <si>
    <t>C.3 - ISS</t>
  </si>
  <si>
    <t>Nota (1): Custos Indiretos, Tributos e Lucro por empregado</t>
  </si>
  <si>
    <t>Nota (2): O valor referente a tributos é obtido aplicando-se o percentual sobre o valor do faturamento.</t>
  </si>
  <si>
    <t>VALOR TOTAL POR EMPREGADO</t>
  </si>
  <si>
    <t>VALOR TOTAL DO POSTO</t>
  </si>
  <si>
    <t>VALOR GLOBAL DA PROPOSTA - JEQUIÉ/BA</t>
  </si>
  <si>
    <t>Planilha de Custos e Formação de Preços para Serviços de Vigilância executados de forma contínua</t>
  </si>
  <si>
    <t>Localidade</t>
  </si>
  <si>
    <t>Valor Mensal</t>
  </si>
  <si>
    <t>Valor Global (12 meses)</t>
  </si>
  <si>
    <t>Q.V.</t>
  </si>
  <si>
    <t>Q.P.</t>
  </si>
  <si>
    <t>Salário Base (R$)</t>
  </si>
  <si>
    <t>Valor do Posto (R$)</t>
  </si>
  <si>
    <t>Vigilância Patrimonial Armada 12 x 36h Diurno (seg-dom) - Canteiro Administrativo</t>
  </si>
  <si>
    <t>Vigilância Patrimonial Armada 12 x 36h Noturno (seg-dom) - Canteiro Administrativo</t>
  </si>
  <si>
    <t>Valor Mensal do Serviço</t>
  </si>
  <si>
    <t>Valor Global do Serviço (12 meses)</t>
  </si>
  <si>
    <t>Quant. Anual por vigilante</t>
  </si>
  <si>
    <t>Quant. Anual por posto 24h*</t>
  </si>
  <si>
    <t>Atenção: Este é o quantitativo ideal para cada posto diuturno.</t>
  </si>
  <si>
    <t>Quadro 1 - Uniformes (por vigilante)</t>
  </si>
  <si>
    <t>Quadro 2 - Materiais e equipamentos de uso comum (por posto diuturno)</t>
  </si>
  <si>
    <t>Quadro 3 - Materiais e Equipamentos para Vigilantes Armados (por posto diuturno)</t>
  </si>
  <si>
    <t>Posto 12 x 36 horas diurno, envolvendo 2 vigilantes armados</t>
  </si>
  <si>
    <t>Postos de Vigilância – valor e quantidade postos por tipo e quant. de vigilantes</t>
  </si>
  <si>
    <t xml:space="preserve">* Q.V – Quantidade de Vigilantes; Q.P – Quantidade de Postos. </t>
  </si>
  <si>
    <t>Calça cor Preta em material de alta resistência. Fechamento com botão e zíper, dois bolsos faca frontais, dois bolsos laterais com lapela e fechamento em velcro, dois bolsos traseiros embutidos com lapela e fechamento em velcro.</t>
  </si>
  <si>
    <t>Camisa de mangas curtas com bolso frontal na cor branca ou usual da empresa, com emblema da empresa contratada.</t>
  </si>
  <si>
    <t>Boné de segurança bordado com emblema da empresa contratada.</t>
  </si>
  <si>
    <t>Livro tipo atas em margens. Folhas numeradas tipograficamente e acabamento em capa dura.
Dimensão sugerida 21,10cm x 30,80cm.</t>
  </si>
  <si>
    <t>Lanterna compacta, máximo 12 cm de comprimento,
resistente à chuva, barro, calor, frio.
Foco ajustável (zoom) de 0x a 2000x. Bateria recarregável e alça de mão.</t>
  </si>
  <si>
    <t>Calibre 38 com munição (12 ou 14 unidades).</t>
  </si>
  <si>
    <t>Cinto tático</t>
  </si>
  <si>
    <t xml:space="preserve">Cinto tático com coldre, porta tonfa, baleiro e porta lanterna. Com regulagem com velcro. Em tecido Rip-stop extra forte. </t>
  </si>
  <si>
    <t>Cassetete tipo tonfa, confeccionado em PVC injetado de forma maciça, corpo único, e de alta absorção de impacto e resistência.</t>
  </si>
  <si>
    <t>Celular ou Rádio HT.</t>
  </si>
  <si>
    <t>Proteção Balística, Nível de proteção II-A ou similar.</t>
  </si>
  <si>
    <t>Seguro de Vida e Auxílio Funeral</t>
  </si>
  <si>
    <t>Aparelho celular</t>
  </si>
  <si>
    <t>Jequié - BA - ISSQN 4% (quatro por cento)</t>
  </si>
  <si>
    <t>*Nota: APLICÁVEL, APENAS, PARA quando o TITULAR do posto USUFRUIR do descanso intrajornada e o posto de trabalho NÃO PUDER FICAR DESCOBERTO. Ver item 11.2 do TR.</t>
  </si>
  <si>
    <t>*Nota: Acrescentar os custos de pagamento de indenização por supressão de intrajornada apenas quando não for possível sua concessão. Nesse caso, o custo do item 4.2 "Substituto na Intrajornada" deverá ser zerado. Ver item 11.2 do TR.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</si>
</sst>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R$ &quot;* #,##0.00_-;&quot;-R$ &quot;* #,##0.00_-;_-&quot;R$ &quot;* \-??_-;_-@_-"/>
    <numFmt numFmtId="165" formatCode="&quot;R$ &quot;#,##0.00"/>
    <numFmt numFmtId="166" formatCode="&quot;R$&quot;#,##0.00_);[Red]&quot;(R$&quot;#,##0.00\)"/>
    <numFmt numFmtId="167" formatCode="&quot;R$ &quot;#,##0.00;[Red]&quot;R$ &quot;#,##0.00"/>
    <numFmt numFmtId="168" formatCode="[$R$-416]\ #,##0.00;[Red]\-[$R$-416]\ #,##0.00"/>
    <numFmt numFmtId="169" formatCode="&quot;R$&quot;\ #,##0.00;[Red]&quot;R$&quot;\ #,##0.00"/>
  </numFmts>
  <fonts count="28"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0"/>
      <name val="Arial"/>
      <family val="2"/>
      <charset val="1"/>
    </font>
    <font>
      <b/>
      <sz val="14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  <charset val="1"/>
    </font>
    <font>
      <sz val="9"/>
      <color rgb="FF000000"/>
      <name val="Segoe UI"/>
      <family val="2"/>
      <charset val="1"/>
    </font>
    <font>
      <sz val="9"/>
      <color rgb="FF000000"/>
      <name val="Segoe UI"/>
      <family val="2"/>
    </font>
    <font>
      <sz val="11"/>
      <color rgb="FF000000"/>
      <name val="Calibri"/>
      <family val="2"/>
      <charset val="134"/>
    </font>
    <font>
      <b/>
      <sz val="11"/>
      <color rgb="FFFFFFFF"/>
      <name val="Calibri"/>
      <family val="2"/>
    </font>
    <font>
      <b/>
      <sz val="11"/>
      <color rgb="FFFFFFFF"/>
      <name val="Calibri"/>
      <family val="2"/>
      <charset val="134"/>
    </font>
    <font>
      <b/>
      <sz val="11"/>
      <color rgb="FF000000"/>
      <name val="Calibri"/>
      <family val="2"/>
      <charset val="1"/>
    </font>
    <font>
      <sz val="8"/>
      <color rgb="FF000000"/>
      <name val="Times New Roman"/>
      <family val="1"/>
      <charset val="1"/>
    </font>
    <font>
      <sz val="11"/>
      <color rgb="FFFFFFFF"/>
      <name val="Calibri"/>
      <family val="2"/>
      <charset val="134"/>
    </font>
    <font>
      <sz val="10"/>
      <name val="Times New Roman"/>
      <family val="1"/>
      <charset val="1"/>
    </font>
    <font>
      <b/>
      <sz val="16"/>
      <name val="Calibri"/>
      <family val="2"/>
      <charset val="1"/>
    </font>
    <font>
      <b/>
      <sz val="10"/>
      <name val="Times New Roman"/>
      <family val="1"/>
      <charset val="1"/>
    </font>
    <font>
      <b/>
      <sz val="14"/>
      <name val="Calibri"/>
      <family val="2"/>
      <charset val="1"/>
    </font>
    <font>
      <b/>
      <sz val="10"/>
      <name val="Calibri"/>
      <family val="2"/>
      <charset val="1"/>
    </font>
    <font>
      <b/>
      <i/>
      <sz val="10"/>
      <name val="Calibri"/>
      <family val="2"/>
      <charset val="1"/>
    </font>
    <font>
      <sz val="10"/>
      <name val="Calibri"/>
      <family val="2"/>
      <charset val="1"/>
    </font>
    <font>
      <b/>
      <sz val="12"/>
      <name val="Calibri"/>
      <family val="2"/>
      <charset val="1"/>
    </font>
    <font>
      <sz val="10"/>
      <color rgb="FFFFFFFF"/>
      <name val="Times New Roman"/>
      <family val="1"/>
      <charset val="1"/>
    </font>
    <font>
      <i/>
      <sz val="8"/>
      <name val="Calibri"/>
      <family val="2"/>
      <charset val="1"/>
    </font>
    <font>
      <sz val="8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8"/>
      <color rgb="FF000000"/>
      <name val="Calibri"/>
      <family val="2"/>
      <charset val="1"/>
    </font>
  </fonts>
  <fills count="20">
    <fill>
      <patternFill patternType="none"/>
    </fill>
    <fill>
      <patternFill patternType="gray125"/>
    </fill>
    <fill>
      <patternFill patternType="solid">
        <fgColor rgb="FF70AD47"/>
        <bgColor rgb="FF808080"/>
      </patternFill>
    </fill>
    <fill>
      <patternFill patternType="solid">
        <fgColor rgb="FF00A933"/>
        <bgColor rgb="FF008000"/>
      </patternFill>
    </fill>
    <fill>
      <patternFill patternType="solid">
        <fgColor rgb="FFF4B183"/>
        <bgColor rgb="FFFF99CC"/>
      </patternFill>
    </fill>
    <fill>
      <patternFill patternType="solid">
        <fgColor rgb="FFC5E0B4"/>
        <bgColor rgb="FFA9D18E"/>
      </patternFill>
    </fill>
    <fill>
      <patternFill patternType="solid">
        <fgColor rgb="FFE2F0D9"/>
        <bgColor rgb="FFEDEDED"/>
      </patternFill>
    </fill>
    <fill>
      <patternFill patternType="solid">
        <fgColor rgb="FFA9D18E"/>
        <bgColor rgb="FFC5E0B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EDEDED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99CC"/>
      </patternFill>
    </fill>
    <fill>
      <patternFill patternType="solid">
        <fgColor theme="9" tint="0.59999389629810485"/>
        <bgColor rgb="FFA9D18E"/>
      </patternFill>
    </fill>
    <fill>
      <patternFill patternType="solid">
        <fgColor theme="9" tint="0.59999389629810485"/>
        <bgColor rgb="FFFF99CC"/>
      </patternFill>
    </fill>
    <fill>
      <patternFill patternType="solid">
        <fgColor theme="0"/>
        <bgColor rgb="FFFF99CC"/>
      </patternFill>
    </fill>
    <fill>
      <patternFill patternType="solid">
        <fgColor theme="0"/>
        <bgColor rgb="FFA9D18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DEDED"/>
      </patternFill>
    </fill>
    <fill>
      <patternFill patternType="solid">
        <fgColor theme="9" tint="0.79998168889431442"/>
        <bgColor rgb="FFA9D18E"/>
      </patternFill>
    </fill>
  </fills>
  <borders count="25">
    <border>
      <left/>
      <right/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ck">
        <color rgb="FFFFFFFF"/>
      </bottom>
      <diagonal/>
    </border>
    <border>
      <left/>
      <right style="thin">
        <color rgb="FFFFFFFF"/>
      </right>
      <top/>
      <bottom style="thick">
        <color rgb="FFFFFFFF"/>
      </bottom>
      <diagonal/>
    </border>
    <border>
      <left style="thin">
        <color rgb="FFFFFFFF"/>
      </left>
      <right/>
      <top/>
      <bottom style="thick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ck">
        <color rgb="FFFFFFFF"/>
      </top>
      <bottom/>
      <diagonal/>
    </border>
    <border>
      <left style="thin">
        <color rgb="FFFFFFFF"/>
      </left>
      <right style="thin">
        <color rgb="FFFFFFFF"/>
      </right>
      <top style="thick">
        <color rgb="FFFFFFFF"/>
      </top>
      <bottom/>
      <diagonal/>
    </border>
    <border>
      <left style="thin">
        <color rgb="FFFFFFFF"/>
      </left>
      <right/>
      <top style="thick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/>
      <right/>
      <top style="thick">
        <color rgb="FFFFFFFF"/>
      </top>
      <bottom style="thin">
        <color rgb="FFFFFFFF"/>
      </bottom>
      <diagonal/>
    </border>
    <border>
      <left/>
      <right style="thin">
        <color rgb="FFFFFFFF"/>
      </right>
      <top style="thick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ck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ck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164" fontId="25" fillId="0" borderId="0" applyBorder="0" applyProtection="0"/>
    <xf numFmtId="0" fontId="1" fillId="0" borderId="0"/>
    <xf numFmtId="0" fontId="2" fillId="0" borderId="0"/>
    <xf numFmtId="9" fontId="25" fillId="0" borderId="0" applyBorder="0" applyProtection="0"/>
  </cellStyleXfs>
  <cellXfs count="174">
    <xf numFmtId="0" fontId="0" fillId="0" borderId="0" xfId="0"/>
    <xf numFmtId="0" fontId="5" fillId="3" borderId="0" xfId="0" applyFont="1" applyFill="1" applyAlignment="1">
      <alignment wrapText="1"/>
    </xf>
    <xf numFmtId="0" fontId="5" fillId="3" borderId="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0" fillId="5" borderId="6" xfId="0" applyFont="1" applyFill="1" applyBorder="1" applyAlignment="1">
      <alignment horizontal="center" vertical="center" wrapText="1"/>
    </xf>
    <xf numFmtId="165" fontId="0" fillId="4" borderId="7" xfId="0" applyNumberFormat="1" applyFont="1" applyFill="1" applyBorder="1" applyAlignment="1">
      <alignment horizontal="center" wrapText="1"/>
    </xf>
    <xf numFmtId="0" fontId="0" fillId="4" borderId="7" xfId="0" applyFont="1" applyFill="1" applyBorder="1" applyAlignment="1">
      <alignment horizontal="center" wrapText="1"/>
    </xf>
    <xf numFmtId="1" fontId="0" fillId="5" borderId="7" xfId="0" applyNumberFormat="1" applyFont="1" applyFill="1" applyBorder="1" applyAlignment="1">
      <alignment horizontal="center" vertical="center" wrapText="1"/>
    </xf>
    <xf numFmtId="165" fontId="0" fillId="5" borderId="7" xfId="0" applyNumberFormat="1" applyFont="1" applyFill="1" applyBorder="1" applyAlignment="1">
      <alignment horizontal="center" wrapText="1"/>
    </xf>
    <xf numFmtId="165" fontId="0" fillId="5" borderId="8" xfId="0" applyNumberFormat="1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1" fontId="0" fillId="6" borderId="7" xfId="0" applyNumberFormat="1" applyFont="1" applyFill="1" applyBorder="1" applyAlignment="1">
      <alignment horizontal="center" vertical="center" wrapText="1"/>
    </xf>
    <xf numFmtId="165" fontId="0" fillId="6" borderId="7" xfId="0" applyNumberFormat="1" applyFont="1" applyFill="1" applyBorder="1" applyAlignment="1">
      <alignment horizontal="center" wrapText="1"/>
    </xf>
    <xf numFmtId="165" fontId="0" fillId="6" borderId="8" xfId="0" applyNumberFormat="1" applyFont="1" applyFill="1" applyBorder="1" applyAlignment="1">
      <alignment horizontal="center" vertical="center" wrapText="1"/>
    </xf>
    <xf numFmtId="165" fontId="0" fillId="4" borderId="7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/>
    <xf numFmtId="0" fontId="5" fillId="2" borderId="10" xfId="0" applyFont="1" applyFill="1" applyBorder="1"/>
    <xf numFmtId="165" fontId="5" fillId="2" borderId="11" xfId="0" applyNumberFormat="1" applyFont="1" applyFill="1" applyBorder="1" applyAlignment="1">
      <alignment horizontal="center"/>
    </xf>
    <xf numFmtId="0" fontId="10" fillId="2" borderId="3" xfId="2" applyFont="1" applyFill="1" applyBorder="1" applyAlignment="1">
      <alignment horizontal="center"/>
    </xf>
    <xf numFmtId="0" fontId="8" fillId="5" borderId="6" xfId="2" applyFont="1" applyFill="1" applyBorder="1" applyAlignment="1">
      <alignment horizontal="center"/>
    </xf>
    <xf numFmtId="0" fontId="8" fillId="5" borderId="7" xfId="2" applyFont="1" applyFill="1" applyBorder="1" applyAlignment="1"/>
    <xf numFmtId="165" fontId="8" fillId="5" borderId="8" xfId="2" applyNumberFormat="1" applyFont="1" applyFill="1" applyBorder="1" applyAlignment="1">
      <alignment horizontal="center"/>
    </xf>
    <xf numFmtId="0" fontId="1" fillId="6" borderId="0" xfId="2" applyFont="1" applyFill="1" applyAlignment="1">
      <alignment horizontal="center"/>
    </xf>
    <xf numFmtId="0" fontId="1" fillId="6" borderId="0" xfId="2" applyFont="1" applyFill="1"/>
    <xf numFmtId="0" fontId="0" fillId="6" borderId="0" xfId="0" applyFont="1" applyFill="1"/>
    <xf numFmtId="0" fontId="0" fillId="6" borderId="0" xfId="2" applyFont="1" applyFill="1" applyAlignment="1">
      <alignment horizontal="center"/>
    </xf>
    <xf numFmtId="0" fontId="8" fillId="6" borderId="6" xfId="2" applyFont="1" applyFill="1" applyBorder="1" applyAlignment="1">
      <alignment horizontal="center"/>
    </xf>
    <xf numFmtId="0" fontId="8" fillId="6" borderId="7" xfId="2" applyFont="1" applyFill="1" applyBorder="1" applyAlignment="1"/>
    <xf numFmtId="165" fontId="8" fillId="6" borderId="8" xfId="2" applyNumberFormat="1" applyFont="1" applyFill="1" applyBorder="1" applyAlignment="1">
      <alignment horizontal="center"/>
    </xf>
    <xf numFmtId="10" fontId="0" fillId="5" borderId="7" xfId="4" applyNumberFormat="1" applyFont="1" applyFill="1" applyBorder="1" applyAlignment="1" applyProtection="1">
      <alignment horizontal="center"/>
    </xf>
    <xf numFmtId="10" fontId="0" fillId="6" borderId="7" xfId="4" applyNumberFormat="1" applyFont="1" applyFill="1" applyBorder="1" applyAlignment="1" applyProtection="1">
      <alignment horizontal="center"/>
    </xf>
    <xf numFmtId="0" fontId="0" fillId="5" borderId="7" xfId="2" applyFont="1" applyFill="1" applyBorder="1" applyAlignment="1">
      <alignment horizontal="center"/>
    </xf>
    <xf numFmtId="0" fontId="0" fillId="6" borderId="7" xfId="2" applyFont="1" applyFill="1" applyBorder="1" applyAlignment="1">
      <alignment horizontal="center"/>
    </xf>
    <xf numFmtId="0" fontId="4" fillId="7" borderId="0" xfId="0" applyFont="1" applyFill="1" applyAlignment="1">
      <alignment horizontal="left" wrapText="1"/>
    </xf>
    <xf numFmtId="49" fontId="0" fillId="7" borderId="0" xfId="0" applyNumberFormat="1" applyFont="1" applyFill="1" applyAlignment="1">
      <alignment horizontal="left"/>
    </xf>
    <xf numFmtId="0" fontId="0" fillId="7" borderId="0" xfId="0" applyFill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5" borderId="14" xfId="0" applyFont="1" applyFill="1" applyBorder="1" applyAlignment="1">
      <alignment horizontal="center"/>
    </xf>
    <xf numFmtId="0" fontId="0" fillId="5" borderId="15" xfId="0" applyFont="1" applyFill="1" applyBorder="1"/>
    <xf numFmtId="0" fontId="0" fillId="6" borderId="6" xfId="0" applyFont="1" applyFill="1" applyBorder="1" applyAlignment="1">
      <alignment horizontal="center"/>
    </xf>
    <xf numFmtId="0" fontId="0" fillId="6" borderId="7" xfId="0" applyFont="1" applyFill="1" applyBorder="1"/>
    <xf numFmtId="0" fontId="0" fillId="5" borderId="6" xfId="0" applyFont="1" applyFill="1" applyBorder="1" applyAlignment="1">
      <alignment horizontal="center"/>
    </xf>
    <xf numFmtId="0" fontId="0" fillId="5" borderId="7" xfId="0" applyFont="1" applyFill="1" applyBorder="1"/>
    <xf numFmtId="0" fontId="9" fillId="2" borderId="5" xfId="0" applyFont="1" applyFill="1" applyBorder="1" applyAlignment="1">
      <alignment horizontal="center"/>
    </xf>
    <xf numFmtId="0" fontId="0" fillId="4" borderId="8" xfId="0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165" fontId="0" fillId="4" borderId="8" xfId="0" applyNumberForma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165" fontId="0" fillId="4" borderId="0" xfId="0" applyNumberFormat="1" applyFill="1" applyAlignment="1">
      <alignment horizontal="center"/>
    </xf>
    <xf numFmtId="49" fontId="0" fillId="4" borderId="0" xfId="0" applyNumberFormat="1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/>
    <xf numFmtId="0" fontId="5" fillId="2" borderId="3" xfId="0" applyFont="1" applyFill="1" applyBorder="1" applyAlignment="1">
      <alignment horizontal="center"/>
    </xf>
    <xf numFmtId="165" fontId="0" fillId="4" borderId="8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 vertical="center"/>
    </xf>
    <xf numFmtId="165" fontId="0" fillId="5" borderId="8" xfId="0" applyNumberFormat="1" applyFont="1" applyFill="1" applyBorder="1" applyAlignment="1">
      <alignment horizontal="center"/>
    </xf>
    <xf numFmtId="0" fontId="0" fillId="6" borderId="16" xfId="0" applyFont="1" applyFill="1" applyBorder="1" applyAlignment="1">
      <alignment horizontal="center" vertical="center"/>
    </xf>
    <xf numFmtId="165" fontId="0" fillId="6" borderId="8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1" fillId="5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10" fontId="0" fillId="4" borderId="7" xfId="4" applyNumberFormat="1" applyFont="1" applyFill="1" applyBorder="1" applyAlignment="1" applyProtection="1">
      <alignment horizontal="center"/>
    </xf>
    <xf numFmtId="10" fontId="5" fillId="2" borderId="10" xfId="0" applyNumberFormat="1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10" fontId="5" fillId="2" borderId="10" xfId="4" applyNumberFormat="1" applyFont="1" applyFill="1" applyBorder="1" applyAlignment="1" applyProtection="1">
      <alignment horizontal="center" vertical="center"/>
    </xf>
    <xf numFmtId="166" fontId="0" fillId="5" borderId="16" xfId="0" applyNumberFormat="1" applyFill="1" applyBorder="1" applyAlignment="1">
      <alignment horizontal="center" vertical="center"/>
    </xf>
    <xf numFmtId="166" fontId="0" fillId="6" borderId="16" xfId="0" applyNumberFormat="1" applyFill="1" applyBorder="1" applyAlignment="1">
      <alignment horizontal="center" vertical="center"/>
    </xf>
    <xf numFmtId="166" fontId="4" fillId="6" borderId="16" xfId="0" applyNumberFormat="1" applyFont="1" applyFill="1" applyBorder="1" applyAlignment="1">
      <alignment horizontal="center" vertical="center"/>
    </xf>
    <xf numFmtId="2" fontId="5" fillId="2" borderId="10" xfId="4" applyNumberFormat="1" applyFont="1" applyFill="1" applyBorder="1" applyAlignment="1" applyProtection="1">
      <alignment horizontal="center" vertical="center"/>
    </xf>
    <xf numFmtId="0" fontId="8" fillId="5" borderId="7" xfId="2" applyFont="1" applyFill="1" applyBorder="1" applyAlignment="1">
      <alignment wrapText="1"/>
    </xf>
    <xf numFmtId="166" fontId="0" fillId="4" borderId="16" xfId="0" applyNumberFormat="1" applyFill="1" applyBorder="1" applyAlignment="1">
      <alignment horizontal="center" vertical="center"/>
    </xf>
    <xf numFmtId="166" fontId="4" fillId="4" borderId="16" xfId="0" applyNumberFormat="1" applyFont="1" applyFill="1" applyBorder="1" applyAlignment="1">
      <alignment horizontal="center" vertical="center"/>
    </xf>
    <xf numFmtId="167" fontId="0" fillId="0" borderId="0" xfId="0" applyNumberFormat="1"/>
    <xf numFmtId="165" fontId="0" fillId="8" borderId="8" xfId="0" applyNumberFormat="1" applyFont="1" applyFill="1" applyBorder="1" applyAlignment="1">
      <alignment horizontal="center"/>
    </xf>
    <xf numFmtId="0" fontId="0" fillId="6" borderId="6" xfId="0" applyFont="1" applyFill="1" applyBorder="1"/>
    <xf numFmtId="0" fontId="13" fillId="2" borderId="6" xfId="0" applyFont="1" applyFill="1" applyBorder="1"/>
    <xf numFmtId="0" fontId="10" fillId="2" borderId="7" xfId="0" applyFont="1" applyFill="1" applyBorder="1" applyAlignment="1">
      <alignment horizontal="center" vertical="center"/>
    </xf>
    <xf numFmtId="0" fontId="13" fillId="2" borderId="7" xfId="0" applyFont="1" applyFill="1" applyBorder="1"/>
    <xf numFmtId="165" fontId="10" fillId="2" borderId="8" xfId="0" applyNumberFormat="1" applyFont="1" applyFill="1" applyBorder="1" applyAlignment="1">
      <alignment horizontal="center"/>
    </xf>
    <xf numFmtId="165" fontId="13" fillId="2" borderId="17" xfId="0" applyNumberFormat="1" applyFont="1" applyFill="1" applyBorder="1" applyAlignment="1">
      <alignment horizontal="center" vertical="center" wrapText="1"/>
    </xf>
    <xf numFmtId="165" fontId="10" fillId="2" borderId="18" xfId="0" applyNumberFormat="1" applyFont="1" applyFill="1" applyBorder="1" applyAlignment="1">
      <alignment horizontal="center" vertical="center" wrapText="1"/>
    </xf>
    <xf numFmtId="165" fontId="13" fillId="2" borderId="18" xfId="0" applyNumberFormat="1" applyFont="1" applyFill="1" applyBorder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vertical="center" wrapText="1"/>
    </xf>
    <xf numFmtId="0" fontId="16" fillId="0" borderId="0" xfId="3" applyFont="1" applyAlignment="1">
      <alignment vertical="center"/>
    </xf>
    <xf numFmtId="0" fontId="14" fillId="0" borderId="0" xfId="3" applyFont="1"/>
    <xf numFmtId="0" fontId="14" fillId="0" borderId="0" xfId="3" applyFont="1" applyAlignment="1">
      <alignment horizontal="left"/>
    </xf>
    <xf numFmtId="0" fontId="14" fillId="0" borderId="0" xfId="3" applyFont="1" applyAlignment="1">
      <alignment horizontal="right" vertical="center" textRotation="179"/>
    </xf>
    <xf numFmtId="0" fontId="18" fillId="0" borderId="0" xfId="3" applyFont="1" applyAlignment="1">
      <alignment vertical="center"/>
    </xf>
    <xf numFmtId="0" fontId="14" fillId="0" borderId="0" xfId="3" applyFont="1" applyAlignment="1">
      <alignment horizontal="justify" vertical="center"/>
    </xf>
    <xf numFmtId="0" fontId="19" fillId="2" borderId="19" xfId="3" applyFont="1" applyFill="1" applyBorder="1" applyAlignment="1">
      <alignment horizontal="center" vertical="center"/>
    </xf>
    <xf numFmtId="0" fontId="19" fillId="2" borderId="20" xfId="3" applyFont="1" applyFill="1" applyBorder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20" fillId="5" borderId="20" xfId="3" applyFont="1" applyFill="1" applyBorder="1" applyAlignment="1">
      <alignment horizontal="left" vertical="center"/>
    </xf>
    <xf numFmtId="0" fontId="20" fillId="5" borderId="20" xfId="3" applyFont="1" applyFill="1" applyBorder="1" applyAlignment="1">
      <alignment horizontal="center" vertical="center"/>
    </xf>
    <xf numFmtId="168" fontId="20" fillId="5" borderId="20" xfId="3" applyNumberFormat="1" applyFont="1" applyFill="1" applyBorder="1" applyAlignment="1">
      <alignment horizontal="center" vertical="center"/>
    </xf>
    <xf numFmtId="165" fontId="20" fillId="5" borderId="20" xfId="3" applyNumberFormat="1" applyFont="1" applyFill="1" applyBorder="1" applyAlignment="1">
      <alignment horizontal="center" vertical="center"/>
    </xf>
    <xf numFmtId="168" fontId="20" fillId="5" borderId="19" xfId="3" applyNumberFormat="1" applyFont="1" applyFill="1" applyBorder="1" applyAlignment="1">
      <alignment horizontal="center" vertical="center"/>
    </xf>
    <xf numFmtId="168" fontId="18" fillId="2" borderId="20" xfId="3" applyNumberFormat="1" applyFont="1" applyFill="1" applyBorder="1" applyAlignment="1">
      <alignment horizontal="center" vertical="center"/>
    </xf>
    <xf numFmtId="168" fontId="18" fillId="2" borderId="19" xfId="3" applyNumberFormat="1" applyFont="1" applyFill="1" applyBorder="1" applyAlignment="1">
      <alignment horizontal="center" vertical="center"/>
    </xf>
    <xf numFmtId="0" fontId="20" fillId="0" borderId="0" xfId="3" applyFont="1" applyAlignment="1">
      <alignment vertical="center"/>
    </xf>
    <xf numFmtId="0" fontId="21" fillId="5" borderId="21" xfId="3" applyFont="1" applyFill="1" applyBorder="1" applyAlignment="1">
      <alignment vertical="center"/>
    </xf>
    <xf numFmtId="0" fontId="21" fillId="5" borderId="22" xfId="3" applyFont="1" applyFill="1" applyBorder="1" applyAlignment="1">
      <alignment horizontal="center" vertical="center"/>
    </xf>
    <xf numFmtId="168" fontId="22" fillId="9" borderId="0" xfId="3" applyNumberFormat="1" applyFont="1" applyFill="1" applyAlignment="1">
      <alignment vertical="center"/>
    </xf>
    <xf numFmtId="0" fontId="24" fillId="0" borderId="0" xfId="3" applyFont="1" applyAlignment="1">
      <alignment vertical="center"/>
    </xf>
    <xf numFmtId="0" fontId="24" fillId="0" borderId="0" xfId="3" applyFont="1" applyAlignment="1">
      <alignment horizontal="center" vertical="center"/>
    </xf>
    <xf numFmtId="168" fontId="24" fillId="0" borderId="0" xfId="3" applyNumberFormat="1" applyFont="1" applyAlignment="1">
      <alignment horizontal="center" vertical="center"/>
    </xf>
    <xf numFmtId="0" fontId="9" fillId="2" borderId="3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26" fillId="0" borderId="0" xfId="0" applyFont="1"/>
    <xf numFmtId="0" fontId="0" fillId="10" borderId="0" xfId="0" applyFill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0" fontId="0" fillId="12" borderId="0" xfId="0" applyNumberFormat="1" applyFill="1" applyAlignment="1">
      <alignment horizontal="center" vertical="center" wrapText="1"/>
    </xf>
    <xf numFmtId="1" fontId="0" fillId="11" borderId="0" xfId="0" applyNumberFormat="1" applyFont="1" applyFill="1" applyAlignment="1">
      <alignment horizontal="center" vertical="center" wrapText="1"/>
    </xf>
    <xf numFmtId="165" fontId="0" fillId="11" borderId="0" xfId="0" applyNumberFormat="1" applyFill="1" applyAlignment="1">
      <alignment horizontal="center" vertical="center" wrapText="1"/>
    </xf>
    <xf numFmtId="1" fontId="0" fillId="13" borderId="7" xfId="0" applyNumberFormat="1" applyFont="1" applyFill="1" applyBorder="1" applyAlignment="1">
      <alignment horizontal="center" vertical="center" wrapText="1"/>
    </xf>
    <xf numFmtId="1" fontId="0" fillId="10" borderId="0" xfId="0" applyNumberFormat="1" applyFont="1" applyFill="1" applyAlignment="1">
      <alignment horizontal="center" vertical="center" wrapText="1"/>
    </xf>
    <xf numFmtId="165" fontId="0" fillId="10" borderId="0" xfId="0" applyNumberFormat="1" applyFill="1" applyAlignment="1">
      <alignment horizontal="center" vertical="center" wrapText="1"/>
    </xf>
    <xf numFmtId="0" fontId="0" fillId="14" borderId="0" xfId="0" applyNumberFormat="1" applyFill="1" applyAlignment="1">
      <alignment horizontal="center" vertical="center" wrapText="1"/>
    </xf>
    <xf numFmtId="0" fontId="0" fillId="5" borderId="24" xfId="0" applyFill="1" applyBorder="1" applyAlignment="1">
      <alignment horizontal="justify" wrapText="1"/>
    </xf>
    <xf numFmtId="0" fontId="0" fillId="11" borderId="24" xfId="0" applyFill="1" applyBorder="1" applyAlignment="1">
      <alignment horizontal="justify" wrapText="1"/>
    </xf>
    <xf numFmtId="0" fontId="0" fillId="10" borderId="24" xfId="0" applyFill="1" applyBorder="1" applyAlignment="1">
      <alignment horizontal="justify" wrapText="1"/>
    </xf>
    <xf numFmtId="0" fontId="0" fillId="6" borderId="24" xfId="0" applyFill="1" applyBorder="1" applyAlignment="1">
      <alignment horizontal="justify" wrapText="1"/>
    </xf>
    <xf numFmtId="0" fontId="0" fillId="10" borderId="24" xfId="0" applyFill="1" applyBorder="1" applyAlignment="1">
      <alignment horizontal="center" vertical="center" wrapText="1"/>
    </xf>
    <xf numFmtId="0" fontId="0" fillId="11" borderId="24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justify" wrapText="1"/>
    </xf>
    <xf numFmtId="0" fontId="0" fillId="5" borderId="24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1" fontId="0" fillId="5" borderId="24" xfId="0" applyNumberFormat="1" applyFill="1" applyBorder="1" applyAlignment="1">
      <alignment horizontal="center" vertical="center" wrapText="1"/>
    </xf>
    <xf numFmtId="1" fontId="0" fillId="6" borderId="24" xfId="0" applyNumberFormat="1" applyFill="1" applyBorder="1" applyAlignment="1">
      <alignment horizontal="center" vertical="center" wrapText="1"/>
    </xf>
    <xf numFmtId="169" fontId="0" fillId="0" borderId="0" xfId="0" applyNumberFormat="1"/>
    <xf numFmtId="0" fontId="0" fillId="5" borderId="7" xfId="0" applyFill="1" applyBorder="1" applyAlignment="1">
      <alignment horizontal="center" wrapText="1"/>
    </xf>
    <xf numFmtId="0" fontId="0" fillId="4" borderId="7" xfId="0" applyFont="1" applyFill="1" applyBorder="1" applyAlignment="1">
      <alignment horizontal="center"/>
    </xf>
    <xf numFmtId="0" fontId="1" fillId="0" borderId="23" xfId="2" applyFont="1" applyBorder="1"/>
    <xf numFmtId="164" fontId="0" fillId="15" borderId="23" xfId="1" applyFont="1" applyFill="1" applyBorder="1" applyAlignment="1" applyProtection="1">
      <alignment horizontal="center"/>
    </xf>
    <xf numFmtId="0" fontId="1" fillId="15" borderId="23" xfId="2" applyFill="1" applyBorder="1" applyAlignment="1">
      <alignment horizontal="center"/>
    </xf>
    <xf numFmtId="0" fontId="8" fillId="16" borderId="23" xfId="2" applyFont="1" applyFill="1" applyBorder="1" applyAlignment="1"/>
    <xf numFmtId="10" fontId="1" fillId="17" borderId="23" xfId="2" applyNumberFormat="1" applyFill="1" applyBorder="1"/>
    <xf numFmtId="0" fontId="8" fillId="18" borderId="23" xfId="2" applyFont="1" applyFill="1" applyBorder="1" applyAlignment="1"/>
    <xf numFmtId="0" fontId="0" fillId="4" borderId="7" xfId="0" applyFont="1" applyFill="1" applyBorder="1" applyAlignment="1">
      <alignment horizontal="center"/>
    </xf>
    <xf numFmtId="10" fontId="27" fillId="19" borderId="7" xfId="4" applyNumberFormat="1" applyFont="1" applyFill="1" applyBorder="1" applyAlignment="1" applyProtection="1">
      <alignment horizontal="left" vertical="center" wrapText="1"/>
    </xf>
    <xf numFmtId="10" fontId="27" fillId="5" borderId="7" xfId="4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wrapText="1"/>
    </xf>
    <xf numFmtId="0" fontId="0" fillId="5" borderId="7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left" wrapText="1"/>
    </xf>
    <xf numFmtId="0" fontId="9" fillId="2" borderId="12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23" xfId="2" applyFont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wrapText="1"/>
    </xf>
    <xf numFmtId="0" fontId="17" fillId="2" borderId="19" xfId="3" applyFont="1" applyFill="1" applyBorder="1" applyAlignment="1">
      <alignment horizontal="center" vertical="center"/>
    </xf>
    <xf numFmtId="168" fontId="21" fillId="5" borderId="23" xfId="3" applyNumberFormat="1" applyFont="1" applyFill="1" applyBorder="1" applyAlignment="1">
      <alignment horizontal="center" vertical="center"/>
    </xf>
    <xf numFmtId="0" fontId="23" fillId="0" borderId="0" xfId="3" applyFont="1" applyBorder="1" applyAlignment="1">
      <alignment vertical="top" wrapText="1"/>
    </xf>
    <xf numFmtId="0" fontId="15" fillId="0" borderId="0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/>
    </xf>
    <xf numFmtId="0" fontId="18" fillId="2" borderId="19" xfId="3" applyFont="1" applyFill="1" applyBorder="1" applyAlignment="1">
      <alignment horizontal="center" vertical="center"/>
    </xf>
    <xf numFmtId="0" fontId="18" fillId="2" borderId="19" xfId="3" applyFont="1" applyFill="1" applyBorder="1" applyAlignment="1">
      <alignment horizontal="center" vertical="center" wrapText="1"/>
    </xf>
  </cellXfs>
  <cellStyles count="5">
    <cellStyle name="Moeda 2" xfId="1" xr:uid="{00000000-0005-0000-0000-000006000000}"/>
    <cellStyle name="Normal" xfId="0" builtinId="0"/>
    <cellStyle name="Normal 2" xfId="2" xr:uid="{00000000-0005-0000-0000-000007000000}"/>
    <cellStyle name="Normal 3" xfId="3" xr:uid="{00000000-0005-0000-0000-000008000000}"/>
    <cellStyle name="Porcentagem 2" xfId="4" xr:uid="{00000000-0005-0000-0000-000009000000}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"/>
        <scheme val="none"/>
      </font>
      <fill>
        <patternFill patternType="solid">
          <fgColor rgb="FFA9D18E"/>
          <bgColor rgb="FFC5E0B4"/>
        </patternFill>
      </fill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"/>
        <scheme val="none"/>
      </font>
      <fill>
        <patternFill patternType="solid">
          <fgColor rgb="FFA9D18E"/>
          <bgColor rgb="FFC5E0B4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charset val="1"/>
        <scheme val="none"/>
      </font>
      <fill>
        <patternFill patternType="solid">
          <fgColor rgb="FF808080"/>
          <bgColor rgb="FF70AD47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/>
        <bottom/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5E0B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4B183"/>
      <rgbColor rgb="FF3366FF"/>
      <rgbColor rgb="FF33CCCC"/>
      <rgbColor rgb="FF70AD47"/>
      <rgbColor rgb="FFFFCC00"/>
      <rgbColor rgb="FFFF9900"/>
      <rgbColor rgb="FFFF6600"/>
      <rgbColor rgb="FF666699"/>
      <rgbColor rgb="FFA5A5A5"/>
      <rgbColor rgb="FF003366"/>
      <rgbColor rgb="FF00A933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4366" displayName="Table4366" ref="A3:H14">
  <tableColumns count="8">
    <tableColumn id="1" xr3:uid="{00000000-0010-0000-0000-000001000000}" name="Item" totalsRowLabel="Total"/>
    <tableColumn id="2" xr3:uid="{00000000-0010-0000-0000-000002000000}" name="Peça"/>
    <tableColumn id="3" xr3:uid="{00000000-0010-0000-0000-000003000000}" name="Descrição"/>
    <tableColumn id="4" xr3:uid="{00000000-0010-0000-0000-000004000000}" name="Valor Médio Unitário (R$)"/>
    <tableColumn id="5" xr3:uid="{00000000-0010-0000-0000-000005000000}" name="Quant. Anual por vigilante"/>
    <tableColumn id="6" xr3:uid="{00000000-0010-0000-0000-000006000000}" name="Vida Útil (em anos)"/>
    <tableColumn id="7" xr3:uid="{00000000-0010-0000-0000-000007000000}" name="Valor Anual/ Empregado (R$)"/>
    <tableColumn id="8" xr3:uid="{00000000-0010-0000-0000-000008000000}" name="Valor Mensal/ Empregad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9FD9FFB-3A2C-44E3-A357-6DE40AF66B34}" name="Table452126" displayName="Table452126" ref="A15:D20" totalsRowShown="0">
  <tableColumns count="4">
    <tableColumn id="1" xr3:uid="{836139F4-A9FC-4856-9798-7D3A5CA6299D}" name="Item"/>
    <tableColumn id="2" xr3:uid="{823B7860-F40E-4172-ADD9-58C85688E534}" name="Descrição"/>
    <tableColumn id="3" xr3:uid="{57EA28CD-8689-460A-BE9A-29522C685EEA}" name="Comentário"/>
    <tableColumn id="4" xr3:uid="{B7A024B9-5275-42DA-915D-0EFF481D7E3A}" name="Valo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D52123E-F8B0-4D0E-AAEF-3D21C78E2D1E}" name="Table452128" displayName="Table452128" ref="A15:D20" totalsRowShown="0" headerRowDxfId="3" headerRowBorderDxfId="2">
  <tableColumns count="4">
    <tableColumn id="1" xr3:uid="{0E444E9D-845C-4DFD-8D2D-C5788E5C294D}" name="Item" dataDxfId="1"/>
    <tableColumn id="2" xr3:uid="{391AD99E-D563-4C2D-877F-A0079E6BAB7E}" name="Descrição" dataDxfId="0"/>
    <tableColumn id="3" xr3:uid="{9FEE45BC-BA71-43CA-B4D6-5D60747ED997}" name="Comentário"/>
    <tableColumn id="4" xr3:uid="{1F91E19B-BA14-4377-B2C8-B5BCA6CFA998}" name="Valor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"/>
  <sheetViews>
    <sheetView view="pageLayout" topLeftCell="A7" zoomScaleNormal="100" workbookViewId="0">
      <selection activeCell="G4" sqref="G4"/>
    </sheetView>
  </sheetViews>
  <sheetFormatPr defaultColWidth="8.7109375" defaultRowHeight="15"/>
  <cols>
    <col min="2" max="2" width="25.42578125" customWidth="1"/>
    <col min="3" max="3" width="48.7109375" customWidth="1"/>
    <col min="4" max="4" width="12.42578125" customWidth="1"/>
    <col min="5" max="5" width="11.7109375" customWidth="1"/>
    <col min="6" max="6" width="13.140625" customWidth="1"/>
    <col min="7" max="7" width="15.7109375" customWidth="1"/>
    <col min="8" max="8" width="24.42578125" customWidth="1"/>
  </cols>
  <sheetData>
    <row r="1" spans="1:8" ht="18.75">
      <c r="A1" s="150" t="s">
        <v>0</v>
      </c>
      <c r="B1" s="150"/>
      <c r="C1" s="150"/>
      <c r="D1" s="150"/>
      <c r="E1" s="150"/>
      <c r="F1" s="150"/>
      <c r="G1" s="150"/>
      <c r="H1" s="150"/>
    </row>
    <row r="2" spans="1:8">
      <c r="A2" s="151" t="s">
        <v>214</v>
      </c>
      <c r="B2" s="151"/>
      <c r="C2" s="151"/>
      <c r="D2" s="151"/>
      <c r="E2" s="151"/>
      <c r="F2" s="151"/>
      <c r="G2" s="151"/>
      <c r="H2" s="151"/>
    </row>
    <row r="3" spans="1:8" ht="47.25" customHeight="1" thickBot="1">
      <c r="A3" s="1" t="s">
        <v>1</v>
      </c>
      <c r="B3" s="1" t="s">
        <v>2</v>
      </c>
      <c r="C3" s="1" t="s">
        <v>3</v>
      </c>
      <c r="D3" s="1" t="s">
        <v>4</v>
      </c>
      <c r="E3" s="1" t="s">
        <v>211</v>
      </c>
      <c r="F3" s="2" t="s">
        <v>5</v>
      </c>
      <c r="G3" s="1" t="s">
        <v>6</v>
      </c>
      <c r="H3" s="1" t="s">
        <v>7</v>
      </c>
    </row>
    <row r="4" spans="1:8" ht="75.75" thickTop="1">
      <c r="A4" s="6">
        <v>1</v>
      </c>
      <c r="B4" s="118" t="s">
        <v>8</v>
      </c>
      <c r="C4" s="127" t="s">
        <v>220</v>
      </c>
      <c r="D4" s="16"/>
      <c r="E4" s="9">
        <v>4</v>
      </c>
      <c r="F4" s="9" t="s">
        <v>9</v>
      </c>
      <c r="G4" s="11">
        <f>Table4366[[#This Row],[Valor Médio Unitário (R$)]]*Table4366[[#This Row],[Quant. Anual por vigilante]]</f>
        <v>0</v>
      </c>
      <c r="H4" s="11">
        <f>Table4366[[#This Row],[Valor Anual/ Empregado (R$)]]/12</f>
        <v>0</v>
      </c>
    </row>
    <row r="5" spans="1:8" ht="45">
      <c r="A5" s="119">
        <v>2</v>
      </c>
      <c r="B5" s="119" t="s">
        <v>10</v>
      </c>
      <c r="C5" s="128" t="s">
        <v>221</v>
      </c>
      <c r="D5" s="16"/>
      <c r="E5" s="120">
        <v>4</v>
      </c>
      <c r="F5" s="13" t="s">
        <v>9</v>
      </c>
      <c r="G5" s="122">
        <f>Table4366[[#This Row],[Valor Médio Unitário (R$)]]*Table4366[[#This Row],[Quant. Anual por vigilante]]</f>
        <v>0</v>
      </c>
      <c r="H5" s="122">
        <f>Table4366[[#This Row],[Valor Anual/ Empregado (R$)]]/12</f>
        <v>0</v>
      </c>
    </row>
    <row r="6" spans="1:8" ht="90">
      <c r="A6" s="118">
        <v>3</v>
      </c>
      <c r="B6" s="118" t="s">
        <v>11</v>
      </c>
      <c r="C6" s="127" t="s">
        <v>12</v>
      </c>
      <c r="D6" s="16"/>
      <c r="E6" s="123">
        <v>4</v>
      </c>
      <c r="F6" s="124" t="s">
        <v>9</v>
      </c>
      <c r="G6" s="125">
        <f>Table4366[[#This Row],[Valor Médio Unitário (R$)]]*Table4366[[#This Row],[Quant. Anual por vigilante]]</f>
        <v>0</v>
      </c>
      <c r="H6" s="125">
        <f>Table4366[[#This Row],[Valor Anual/ Empregado (R$)]]/12</f>
        <v>0</v>
      </c>
    </row>
    <row r="7" spans="1:8" ht="30">
      <c r="A7" s="119">
        <v>4</v>
      </c>
      <c r="B7" s="119" t="s">
        <v>13</v>
      </c>
      <c r="C7" s="128" t="s">
        <v>14</v>
      </c>
      <c r="D7" s="16"/>
      <c r="E7" s="120">
        <v>2</v>
      </c>
      <c r="F7" s="121" t="s">
        <v>9</v>
      </c>
      <c r="G7" s="122">
        <f>Table4366[[#This Row],[Valor Médio Unitário (R$)]]*Table4366[[#This Row],[Quant. Anual por vigilante]]</f>
        <v>0</v>
      </c>
      <c r="H7" s="122">
        <f>Table4366[[#This Row],[Valor Anual/ Empregado (R$)]]/12</f>
        <v>0</v>
      </c>
    </row>
    <row r="8" spans="1:8">
      <c r="A8" s="118">
        <v>5</v>
      </c>
      <c r="B8" s="118" t="s">
        <v>15</v>
      </c>
      <c r="C8" s="129" t="s">
        <v>16</v>
      </c>
      <c r="D8" s="16"/>
      <c r="E8" s="126">
        <v>6</v>
      </c>
      <c r="F8" s="124" t="s">
        <v>9</v>
      </c>
      <c r="G8" s="125">
        <f>Table4366[[#This Row],[Valor Médio Unitário (R$)]]*Table4366[[#This Row],[Quant. Anual por vigilante]]</f>
        <v>0</v>
      </c>
      <c r="H8" s="125">
        <f>Table4366[[#This Row],[Valor Anual/ Empregado (R$)]]/12</f>
        <v>0</v>
      </c>
    </row>
    <row r="9" spans="1:8" ht="30">
      <c r="A9" s="119">
        <v>6</v>
      </c>
      <c r="B9" s="119" t="s">
        <v>17</v>
      </c>
      <c r="C9" s="128" t="s">
        <v>222</v>
      </c>
      <c r="D9" s="16"/>
      <c r="E9" s="120">
        <v>2</v>
      </c>
      <c r="F9" s="121" t="s">
        <v>9</v>
      </c>
      <c r="G9" s="122">
        <f>Table4366[[#This Row],[Valor Médio Unitário (R$)]]*Table4366[[#This Row],[Quant. Anual por vigilante]]</f>
        <v>0</v>
      </c>
      <c r="H9" s="122">
        <f>Table4366[[#This Row],[Valor Anual/ Empregado (R$)]]/12</f>
        <v>0</v>
      </c>
    </row>
    <row r="10" spans="1:8" ht="90">
      <c r="A10" s="118">
        <v>7</v>
      </c>
      <c r="B10" s="118" t="s">
        <v>18</v>
      </c>
      <c r="C10" s="129" t="s">
        <v>19</v>
      </c>
      <c r="D10" s="16"/>
      <c r="E10" s="126">
        <v>1</v>
      </c>
      <c r="F10" s="124" t="s">
        <v>9</v>
      </c>
      <c r="G10" s="125">
        <f>Table4366[[#This Row],[Valor Médio Unitário (R$)]]*Table4366[[#This Row],[Quant. Anual por vigilante]]</f>
        <v>0</v>
      </c>
      <c r="H10" s="125">
        <f>Table4366[[#This Row],[Valor Anual/ Empregado (R$)]]/12</f>
        <v>0</v>
      </c>
    </row>
    <row r="11" spans="1:8" ht="30">
      <c r="A11" s="119">
        <v>8</v>
      </c>
      <c r="B11" s="119" t="s">
        <v>20</v>
      </c>
      <c r="C11" s="128" t="s">
        <v>21</v>
      </c>
      <c r="D11" s="16"/>
      <c r="E11" s="120">
        <v>1</v>
      </c>
      <c r="F11" s="121" t="s">
        <v>9</v>
      </c>
      <c r="G11" s="122">
        <f>Table4366[[#This Row],[Valor Médio Unitário (R$)]]*Table4366[[#This Row],[Quant. Anual por vigilante]]</f>
        <v>0</v>
      </c>
      <c r="H11" s="122">
        <f>Table4366[[#This Row],[Valor Anual/ Empregado (R$)]]/12</f>
        <v>0</v>
      </c>
    </row>
    <row r="12" spans="1:8" ht="45">
      <c r="A12" s="118">
        <v>9</v>
      </c>
      <c r="B12" s="118" t="s">
        <v>22</v>
      </c>
      <c r="C12" s="129" t="s">
        <v>23</v>
      </c>
      <c r="D12" s="16"/>
      <c r="E12" s="126">
        <v>1</v>
      </c>
      <c r="F12" s="124" t="s">
        <v>9</v>
      </c>
      <c r="G12" s="125">
        <f>Table4366[[#This Row],[Valor Médio Unitário (R$)]]*Table4366[[#This Row],[Quant. Anual por vigilante]]</f>
        <v>0</v>
      </c>
      <c r="H12" s="125">
        <f>Table4366[[#This Row],[Valor Anual/ Empregado (R$)]]/12</f>
        <v>0</v>
      </c>
    </row>
    <row r="13" spans="1:8" ht="75.75" thickBot="1">
      <c r="A13" s="119">
        <v>10</v>
      </c>
      <c r="B13" s="119" t="s">
        <v>24</v>
      </c>
      <c r="C13" s="128" t="s">
        <v>25</v>
      </c>
      <c r="D13" s="16"/>
      <c r="E13" s="120">
        <v>1</v>
      </c>
      <c r="F13" s="121" t="s">
        <v>9</v>
      </c>
      <c r="G13" s="122">
        <f>Table4366[[#This Row],[Valor Médio Unitário (R$)]]*Table4366[[#This Row],[Quant. Anual por vigilante]]</f>
        <v>0</v>
      </c>
      <c r="H13" s="122">
        <f>Table4366[[#This Row],[Valor Anual/ Empregado (R$)]]/12</f>
        <v>0</v>
      </c>
    </row>
    <row r="14" spans="1:8" ht="15.75" thickTop="1">
      <c r="A14" s="17" t="s">
        <v>26</v>
      </c>
      <c r="B14" s="18"/>
      <c r="C14" s="18"/>
      <c r="D14" s="18"/>
      <c r="E14" s="18"/>
      <c r="F14" s="18"/>
      <c r="G14" s="18"/>
      <c r="H14" s="19">
        <f>SUM(H4:H13)</f>
        <v>0</v>
      </c>
    </row>
    <row r="16" spans="1:8">
      <c r="A16" s="151" t="s">
        <v>215</v>
      </c>
      <c r="B16" s="151"/>
      <c r="C16" s="151"/>
      <c r="D16" s="151"/>
      <c r="E16" s="151"/>
      <c r="F16" s="151"/>
      <c r="G16" s="151"/>
      <c r="H16" s="151"/>
    </row>
    <row r="17" spans="1:8" ht="45">
      <c r="A17" s="3" t="s">
        <v>1</v>
      </c>
      <c r="B17" s="4" t="s">
        <v>2</v>
      </c>
      <c r="C17" s="4" t="s">
        <v>3</v>
      </c>
      <c r="D17" s="4" t="s">
        <v>4</v>
      </c>
      <c r="E17" s="4" t="s">
        <v>212</v>
      </c>
      <c r="F17" s="4" t="s">
        <v>5</v>
      </c>
      <c r="G17" s="4" t="s">
        <v>27</v>
      </c>
      <c r="H17" s="5" t="s">
        <v>7</v>
      </c>
    </row>
    <row r="18" spans="1:8" ht="45">
      <c r="A18" s="6">
        <v>1</v>
      </c>
      <c r="B18" s="131" t="s">
        <v>28</v>
      </c>
      <c r="C18" s="127" t="s">
        <v>223</v>
      </c>
      <c r="D18" s="7"/>
      <c r="E18" s="126">
        <v>2</v>
      </c>
      <c r="F18" s="9" t="s">
        <v>9</v>
      </c>
      <c r="G18" s="10">
        <f>(D18*E18)</f>
        <v>0</v>
      </c>
      <c r="H18" s="11">
        <f>(G18/12)/4</f>
        <v>0</v>
      </c>
    </row>
    <row r="19" spans="1:8" ht="60">
      <c r="A19" s="12">
        <v>2</v>
      </c>
      <c r="B19" s="132" t="s">
        <v>29</v>
      </c>
      <c r="C19" s="130" t="s">
        <v>30</v>
      </c>
      <c r="D19" s="7"/>
      <c r="E19" s="120">
        <v>8</v>
      </c>
      <c r="F19" s="13" t="s">
        <v>9</v>
      </c>
      <c r="G19" s="122">
        <f>D19*E19</f>
        <v>0</v>
      </c>
      <c r="H19" s="15">
        <f>(G19/12)/4</f>
        <v>0</v>
      </c>
    </row>
    <row r="20" spans="1:8">
      <c r="A20" s="6">
        <v>3</v>
      </c>
      <c r="B20" s="139" t="s">
        <v>232</v>
      </c>
      <c r="C20" s="133" t="s">
        <v>229</v>
      </c>
      <c r="D20" s="16"/>
      <c r="E20" s="126">
        <v>1</v>
      </c>
      <c r="F20" s="9">
        <v>5</v>
      </c>
      <c r="G20" s="10">
        <f>((D20*E20)/F20)</f>
        <v>0</v>
      </c>
      <c r="H20" s="11">
        <f>(G20/12)/4</f>
        <v>0</v>
      </c>
    </row>
    <row r="21" spans="1:8" ht="60.75" thickBot="1">
      <c r="A21" s="12">
        <v>4</v>
      </c>
      <c r="B21" s="132" t="s">
        <v>31</v>
      </c>
      <c r="C21" s="130" t="s">
        <v>224</v>
      </c>
      <c r="D21" s="7"/>
      <c r="E21" s="120">
        <v>1</v>
      </c>
      <c r="F21" s="13" t="s">
        <v>9</v>
      </c>
      <c r="G21" s="122">
        <f>D21*E21</f>
        <v>0</v>
      </c>
      <c r="H21" s="15">
        <f>(G21/12)/4</f>
        <v>0</v>
      </c>
    </row>
    <row r="22" spans="1:8" ht="15.75" thickTop="1">
      <c r="A22" s="17" t="s">
        <v>26</v>
      </c>
      <c r="B22" s="18"/>
      <c r="C22" s="18"/>
      <c r="D22" s="18"/>
      <c r="E22" s="18"/>
      <c r="F22" s="18"/>
      <c r="G22" s="18"/>
      <c r="H22" s="19">
        <f>SUM(H18:H21)</f>
        <v>0</v>
      </c>
    </row>
    <row r="23" spans="1:8">
      <c r="A23" s="117" t="s">
        <v>213</v>
      </c>
    </row>
    <row r="24" spans="1:8">
      <c r="A24" s="151" t="s">
        <v>216</v>
      </c>
      <c r="B24" s="151"/>
      <c r="C24" s="151"/>
      <c r="D24" s="151"/>
      <c r="E24" s="151"/>
      <c r="F24" s="151"/>
      <c r="G24" s="151"/>
      <c r="H24" s="151"/>
    </row>
    <row r="25" spans="1:8" ht="45">
      <c r="A25" s="3" t="s">
        <v>1</v>
      </c>
      <c r="B25" s="4" t="s">
        <v>2</v>
      </c>
      <c r="C25" s="4" t="s">
        <v>3</v>
      </c>
      <c r="D25" s="4" t="s">
        <v>4</v>
      </c>
      <c r="E25" s="4" t="s">
        <v>212</v>
      </c>
      <c r="F25" s="4" t="s">
        <v>5</v>
      </c>
      <c r="G25" s="4" t="s">
        <v>27</v>
      </c>
      <c r="H25" s="5" t="s">
        <v>7</v>
      </c>
    </row>
    <row r="26" spans="1:8">
      <c r="A26" s="134">
        <v>1</v>
      </c>
      <c r="B26" s="131" t="s">
        <v>32</v>
      </c>
      <c r="C26" s="127" t="s">
        <v>225</v>
      </c>
      <c r="D26" s="16"/>
      <c r="E26" s="126">
        <v>1</v>
      </c>
      <c r="F26" s="136">
        <v>5</v>
      </c>
      <c r="G26" s="10">
        <f>((D26*E26)/F26)</f>
        <v>0</v>
      </c>
      <c r="H26" s="11">
        <f>(G26/12)/4</f>
        <v>0</v>
      </c>
    </row>
    <row r="27" spans="1:8" ht="47.25" customHeight="1">
      <c r="A27" s="135">
        <v>2</v>
      </c>
      <c r="B27" s="132" t="s">
        <v>226</v>
      </c>
      <c r="C27" s="130" t="s">
        <v>227</v>
      </c>
      <c r="D27" s="7"/>
      <c r="E27" s="120">
        <v>4</v>
      </c>
      <c r="F27" s="137">
        <v>1</v>
      </c>
      <c r="G27" s="14">
        <f>((D27*E27)/F27)</f>
        <v>0</v>
      </c>
      <c r="H27" s="15">
        <f>(G27/12)/4</f>
        <v>0</v>
      </c>
    </row>
    <row r="28" spans="1:8" ht="45">
      <c r="A28" s="134">
        <v>3</v>
      </c>
      <c r="B28" s="131" t="s">
        <v>33</v>
      </c>
      <c r="C28" s="127" t="s">
        <v>228</v>
      </c>
      <c r="D28" s="16"/>
      <c r="E28" s="126">
        <v>1</v>
      </c>
      <c r="F28" s="136">
        <v>5</v>
      </c>
      <c r="G28" s="10">
        <f>((D28*E28)/F28)</f>
        <v>0</v>
      </c>
      <c r="H28" s="11">
        <f>(G28/12)/4</f>
        <v>0</v>
      </c>
    </row>
    <row r="29" spans="1:8" ht="30">
      <c r="A29" s="135">
        <v>4</v>
      </c>
      <c r="B29" s="132" t="s">
        <v>34</v>
      </c>
      <c r="C29" s="130" t="s">
        <v>230</v>
      </c>
      <c r="D29" s="7"/>
      <c r="E29" s="120">
        <v>4</v>
      </c>
      <c r="F29" s="137">
        <v>5</v>
      </c>
      <c r="G29" s="14">
        <f>((D29*E29)/F29)</f>
        <v>0</v>
      </c>
      <c r="H29" s="15">
        <f>(G29/12)/4</f>
        <v>0</v>
      </c>
    </row>
    <row r="30" spans="1:8" ht="15.75" thickBot="1">
      <c r="A30" s="134">
        <v>5</v>
      </c>
      <c r="B30" s="131" t="s">
        <v>35</v>
      </c>
      <c r="C30" s="127" t="s">
        <v>36</v>
      </c>
      <c r="D30" s="16"/>
      <c r="E30" s="126">
        <v>1</v>
      </c>
      <c r="F30" s="136">
        <v>5</v>
      </c>
      <c r="G30" s="10">
        <f>((D30*E30)/F30)</f>
        <v>0</v>
      </c>
      <c r="H30" s="11">
        <f>(G30/12)/4</f>
        <v>0</v>
      </c>
    </row>
    <row r="31" spans="1:8" ht="15.75" thickTop="1">
      <c r="A31" s="17" t="s">
        <v>26</v>
      </c>
      <c r="B31" s="18"/>
      <c r="C31" s="18"/>
      <c r="D31" s="18"/>
      <c r="E31" s="18"/>
      <c r="F31" s="18"/>
      <c r="G31" s="18"/>
      <c r="H31" s="19">
        <f>SUM(H26:H30)</f>
        <v>0</v>
      </c>
    </row>
    <row r="32" spans="1:8">
      <c r="A32" s="117" t="s">
        <v>213</v>
      </c>
    </row>
  </sheetData>
  <mergeCells count="4">
    <mergeCell ref="A1:H1"/>
    <mergeCell ref="A2:H2"/>
    <mergeCell ref="A16:H16"/>
    <mergeCell ref="A24:H24"/>
  </mergeCells>
  <pageMargins left="0.51180555555555496" right="0.51180555555555496" top="0.78749999999999998" bottom="0.78749999999999998" header="0.51180555555555496" footer="0.51180555555555496"/>
  <pageSetup paperSize="9" scale="54" firstPageNumber="0" orientation="portrait" horizontalDpi="300" verticalDpi="300" r:id="rId1"/>
  <headerFooter>
    <oddHeader>&amp;C&amp;"Calibri,Negrito"&amp;14ANEXO I-A MODELO DE PLANILHA DE CUSTO E FORMAÇÃO DE PREÇOS</oddHead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2D908-56E6-4377-B6A6-BC26DE47FCAB}">
  <sheetPr>
    <pageSetUpPr fitToPage="1"/>
  </sheetPr>
  <dimension ref="A1:G167"/>
  <sheetViews>
    <sheetView zoomScaleNormal="100" workbookViewId="0">
      <selection activeCell="C121" sqref="C121"/>
    </sheetView>
  </sheetViews>
  <sheetFormatPr defaultColWidth="8.7109375" defaultRowHeight="15"/>
  <cols>
    <col min="1" max="1" width="10.85546875" customWidth="1"/>
    <col min="2" max="2" width="58" customWidth="1"/>
    <col min="3" max="3" width="35.85546875" customWidth="1"/>
    <col min="4" max="4" width="32" customWidth="1"/>
    <col min="6" max="6" width="31.85546875" customWidth="1"/>
    <col min="7" max="7" width="9.5703125" bestFit="1" customWidth="1"/>
    <col min="8" max="8" width="17.7109375" customWidth="1"/>
    <col min="9" max="9" width="27.7109375" customWidth="1"/>
  </cols>
  <sheetData>
    <row r="1" spans="1:7" ht="19.5" thickBot="1">
      <c r="A1" s="157" t="s">
        <v>144</v>
      </c>
      <c r="B1" s="157"/>
      <c r="C1" s="157"/>
      <c r="D1" s="157"/>
      <c r="F1" s="164" t="s">
        <v>37</v>
      </c>
      <c r="G1" s="164"/>
    </row>
    <row r="2" spans="1:7" ht="15.75" customHeight="1" thickTop="1">
      <c r="A2" s="158" t="s">
        <v>145</v>
      </c>
      <c r="B2" s="158"/>
      <c r="C2" s="158"/>
      <c r="D2" s="158"/>
      <c r="F2" s="141" t="s">
        <v>3</v>
      </c>
      <c r="G2" s="141" t="s">
        <v>39</v>
      </c>
    </row>
    <row r="3" spans="1:7">
      <c r="A3" s="35" t="s">
        <v>146</v>
      </c>
      <c r="B3" s="36" t="s">
        <v>147</v>
      </c>
      <c r="C3" s="37"/>
      <c r="D3" s="37"/>
      <c r="F3" s="141" t="s">
        <v>41</v>
      </c>
      <c r="G3" s="142">
        <v>2.5</v>
      </c>
    </row>
    <row r="4" spans="1:7">
      <c r="A4" s="38"/>
      <c r="B4" s="39"/>
      <c r="C4" s="39"/>
      <c r="D4" s="39"/>
      <c r="F4" s="141" t="s">
        <v>43</v>
      </c>
      <c r="G4" s="142">
        <v>13.52</v>
      </c>
    </row>
    <row r="5" spans="1:7" ht="15.75" thickBot="1">
      <c r="A5" s="159" t="s">
        <v>148</v>
      </c>
      <c r="B5" s="159"/>
      <c r="C5" s="159"/>
      <c r="D5" s="159"/>
      <c r="F5" s="141" t="s">
        <v>45</v>
      </c>
      <c r="G5" s="143">
        <v>15</v>
      </c>
    </row>
    <row r="6" spans="1:7" ht="15.75" thickTop="1">
      <c r="A6" s="40" t="s">
        <v>56</v>
      </c>
      <c r="B6" s="41" t="s">
        <v>149</v>
      </c>
      <c r="C6" s="160" t="s">
        <v>150</v>
      </c>
      <c r="D6" s="160"/>
    </row>
    <row r="7" spans="1:7">
      <c r="A7" s="42" t="s">
        <v>59</v>
      </c>
      <c r="B7" s="43" t="s">
        <v>151</v>
      </c>
      <c r="C7" s="152" t="s">
        <v>233</v>
      </c>
      <c r="D7" s="152"/>
      <c r="F7" s="164" t="s">
        <v>48</v>
      </c>
      <c r="G7" s="164"/>
    </row>
    <row r="8" spans="1:7">
      <c r="A8" s="44" t="s">
        <v>61</v>
      </c>
      <c r="B8" s="45" t="s">
        <v>152</v>
      </c>
      <c r="C8" s="152"/>
      <c r="D8" s="152"/>
      <c r="F8" s="141" t="s">
        <v>50</v>
      </c>
      <c r="G8" s="141" t="s">
        <v>39</v>
      </c>
    </row>
    <row r="9" spans="1:7">
      <c r="A9" s="42" t="s">
        <v>65</v>
      </c>
      <c r="B9" s="43" t="s">
        <v>153</v>
      </c>
      <c r="C9" s="152" t="s">
        <v>154</v>
      </c>
      <c r="D9" s="152"/>
      <c r="F9" s="144" t="s">
        <v>52</v>
      </c>
      <c r="G9" s="145">
        <v>0.72760000000000002</v>
      </c>
    </row>
    <row r="10" spans="1:7" ht="15.75" thickBot="1">
      <c r="A10" s="153" t="s">
        <v>155</v>
      </c>
      <c r="B10" s="153"/>
      <c r="C10" s="153"/>
      <c r="D10" s="153"/>
      <c r="F10" s="146" t="s">
        <v>55</v>
      </c>
      <c r="G10" s="145">
        <v>8.0799999999999997E-2</v>
      </c>
    </row>
    <row r="11" spans="1:7" ht="16.5" customHeight="1" thickTop="1" thickBot="1">
      <c r="A11" s="154" t="s">
        <v>156</v>
      </c>
      <c r="B11" s="154"/>
      <c r="C11" s="115" t="s">
        <v>157</v>
      </c>
      <c r="D11" s="46" t="s">
        <v>158</v>
      </c>
      <c r="F11" s="144" t="s">
        <v>58</v>
      </c>
      <c r="G11" s="145">
        <v>8.6999999999999994E-3</v>
      </c>
    </row>
    <row r="12" spans="1:7" ht="30.75" thickTop="1">
      <c r="A12" s="155" t="s">
        <v>159</v>
      </c>
      <c r="B12" s="155"/>
      <c r="C12" s="8" t="s">
        <v>217</v>
      </c>
      <c r="D12" s="47">
        <v>1</v>
      </c>
    </row>
    <row r="13" spans="1:7">
      <c r="A13" s="156"/>
      <c r="B13" s="156"/>
      <c r="C13" s="48"/>
      <c r="D13" s="49"/>
    </row>
    <row r="14" spans="1:7" ht="15.75" thickBot="1">
      <c r="A14" s="153" t="s">
        <v>161</v>
      </c>
      <c r="B14" s="153"/>
      <c r="C14" s="153"/>
      <c r="D14" s="153"/>
    </row>
    <row r="15" spans="1:7" ht="16.5" thickTop="1" thickBot="1">
      <c r="A15" s="53" t="s">
        <v>1</v>
      </c>
      <c r="B15" s="54" t="s">
        <v>3</v>
      </c>
      <c r="C15" s="55" t="s">
        <v>38</v>
      </c>
      <c r="D15" s="55" t="s">
        <v>39</v>
      </c>
    </row>
    <row r="16" spans="1:7" ht="15.75" thickTop="1">
      <c r="A16" s="44">
        <v>1</v>
      </c>
      <c r="B16" s="45" t="s">
        <v>40</v>
      </c>
      <c r="C16" s="50" t="s">
        <v>9</v>
      </c>
      <c r="D16" s="50" t="str">
        <f>A12</f>
        <v>Vigilância e Segurança Patrimonial</v>
      </c>
    </row>
    <row r="17" spans="1:4">
      <c r="A17" s="42">
        <v>2</v>
      </c>
      <c r="B17" s="43" t="s">
        <v>42</v>
      </c>
      <c r="C17" s="50" t="s">
        <v>162</v>
      </c>
      <c r="D17" s="50" t="s">
        <v>163</v>
      </c>
    </row>
    <row r="18" spans="1:4">
      <c r="A18" s="44">
        <v>3</v>
      </c>
      <c r="B18" s="45" t="s">
        <v>44</v>
      </c>
      <c r="C18" s="50">
        <f>C8</f>
        <v>0</v>
      </c>
      <c r="D18" s="51"/>
    </row>
    <row r="19" spans="1:4">
      <c r="A19" s="42">
        <v>4</v>
      </c>
      <c r="B19" s="43" t="s">
        <v>46</v>
      </c>
      <c r="C19" s="50">
        <f>C8</f>
        <v>0</v>
      </c>
      <c r="D19" s="50" t="s">
        <v>164</v>
      </c>
    </row>
    <row r="20" spans="1:4">
      <c r="A20" s="44">
        <v>5</v>
      </c>
      <c r="B20" s="45" t="s">
        <v>47</v>
      </c>
      <c r="C20" s="50">
        <f>C8</f>
        <v>0</v>
      </c>
      <c r="D20" s="52" t="s">
        <v>165</v>
      </c>
    </row>
    <row r="22" spans="1:4">
      <c r="A22" s="159" t="s">
        <v>49</v>
      </c>
      <c r="B22" s="159"/>
      <c r="C22" s="159"/>
      <c r="D22" s="159"/>
    </row>
    <row r="23" spans="1:4" ht="15.75" thickBot="1">
      <c r="A23" s="53" t="s">
        <v>53</v>
      </c>
      <c r="B23" s="54" t="s">
        <v>54</v>
      </c>
      <c r="C23" s="55" t="s">
        <v>38</v>
      </c>
      <c r="D23" s="55" t="s">
        <v>39</v>
      </c>
    </row>
    <row r="24" spans="1:4" ht="15.75" thickTop="1">
      <c r="A24" s="44" t="s">
        <v>56</v>
      </c>
      <c r="B24" s="45" t="s">
        <v>57</v>
      </c>
      <c r="C24" s="116"/>
      <c r="D24" s="56">
        <f>D18</f>
        <v>0</v>
      </c>
    </row>
    <row r="25" spans="1:4">
      <c r="A25" s="42" t="s">
        <v>59</v>
      </c>
      <c r="B25" s="43" t="s">
        <v>60</v>
      </c>
      <c r="C25" s="116"/>
      <c r="D25" s="56">
        <f>D24*30%</f>
        <v>0</v>
      </c>
    </row>
    <row r="26" spans="1:4">
      <c r="A26" s="44" t="s">
        <v>61</v>
      </c>
      <c r="B26" s="45" t="s">
        <v>62</v>
      </c>
      <c r="C26" s="116"/>
      <c r="D26" s="56">
        <v>0</v>
      </c>
    </row>
    <row r="27" spans="1:4">
      <c r="A27" s="42" t="s">
        <v>63</v>
      </c>
      <c r="B27" s="43" t="s">
        <v>64</v>
      </c>
      <c r="C27" s="116"/>
      <c r="D27" s="56">
        <v>0</v>
      </c>
    </row>
    <row r="28" spans="1:4">
      <c r="A28" s="44" t="s">
        <v>65</v>
      </c>
      <c r="B28" s="45" t="s">
        <v>66</v>
      </c>
      <c r="C28" s="116"/>
      <c r="D28" s="56">
        <v>0</v>
      </c>
    </row>
    <row r="29" spans="1:4" ht="15.75" thickBot="1">
      <c r="A29" s="42" t="s">
        <v>67</v>
      </c>
      <c r="B29" s="43" t="s">
        <v>68</v>
      </c>
      <c r="C29" s="116"/>
      <c r="D29" s="56">
        <v>0</v>
      </c>
    </row>
    <row r="30" spans="1:4" ht="15.75" thickTop="1">
      <c r="A30" s="57" t="s">
        <v>26</v>
      </c>
      <c r="B30" s="18"/>
      <c r="C30" s="58"/>
      <c r="D30" s="19">
        <f>SUM(D24:D29)</f>
        <v>0</v>
      </c>
    </row>
    <row r="32" spans="1:4" ht="15.75" thickBot="1">
      <c r="A32" s="53" t="s">
        <v>70</v>
      </c>
      <c r="B32" s="54" t="s">
        <v>71</v>
      </c>
      <c r="C32" s="55" t="s">
        <v>38</v>
      </c>
      <c r="D32" s="55" t="s">
        <v>39</v>
      </c>
    </row>
    <row r="33" spans="1:4" ht="15.75" thickTop="1">
      <c r="A33" s="21" t="s">
        <v>56</v>
      </c>
      <c r="B33" s="22" t="s">
        <v>72</v>
      </c>
      <c r="C33" s="116"/>
      <c r="D33" s="56">
        <v>0</v>
      </c>
    </row>
    <row r="34" spans="1:4">
      <c r="A34" s="24" t="s">
        <v>59</v>
      </c>
      <c r="B34" s="25" t="s">
        <v>73</v>
      </c>
      <c r="C34" s="116"/>
      <c r="D34" s="56">
        <v>0</v>
      </c>
    </row>
    <row r="35" spans="1:4">
      <c r="A35" s="21" t="s">
        <v>61</v>
      </c>
      <c r="B35" s="22" t="s">
        <v>74</v>
      </c>
      <c r="C35" s="116"/>
      <c r="D35" s="56">
        <v>0</v>
      </c>
    </row>
    <row r="36" spans="1:4" ht="56.25" customHeight="1" thickBot="1">
      <c r="A36" s="27" t="s">
        <v>63</v>
      </c>
      <c r="B36" s="26" t="s">
        <v>68</v>
      </c>
      <c r="C36" s="148" t="s">
        <v>235</v>
      </c>
      <c r="D36" s="56">
        <v>0</v>
      </c>
    </row>
    <row r="37" spans="1:4" ht="15.75" thickTop="1">
      <c r="A37" s="57" t="s">
        <v>26</v>
      </c>
      <c r="B37" s="18"/>
      <c r="C37" s="58"/>
      <c r="D37" s="19">
        <f>SUM(D33:D36)</f>
        <v>0</v>
      </c>
    </row>
    <row r="39" spans="1:4">
      <c r="A39" s="163" t="s">
        <v>75</v>
      </c>
      <c r="B39" s="163"/>
      <c r="C39" s="163"/>
      <c r="D39" s="163"/>
    </row>
    <row r="40" spans="1:4" ht="15.75" thickBot="1">
      <c r="A40" s="53">
        <v>1</v>
      </c>
      <c r="B40" s="54" t="s">
        <v>54</v>
      </c>
      <c r="C40" s="55" t="s">
        <v>38</v>
      </c>
      <c r="D40" s="55" t="s">
        <v>39</v>
      </c>
    </row>
    <row r="41" spans="1:4" ht="15.75" thickTop="1">
      <c r="A41" s="21" t="s">
        <v>53</v>
      </c>
      <c r="B41" s="22" t="s">
        <v>76</v>
      </c>
      <c r="C41" s="59"/>
      <c r="D41" s="60">
        <f>D30</f>
        <v>0</v>
      </c>
    </row>
    <row r="42" spans="1:4" ht="15.75" thickBot="1">
      <c r="A42" s="28" t="s">
        <v>70</v>
      </c>
      <c r="B42" s="29" t="s">
        <v>71</v>
      </c>
      <c r="C42" s="61"/>
      <c r="D42" s="62">
        <f>D37</f>
        <v>0</v>
      </c>
    </row>
    <row r="43" spans="1:4" ht="15.75" thickTop="1">
      <c r="A43" s="57" t="s">
        <v>26</v>
      </c>
      <c r="B43" s="18"/>
      <c r="C43" s="58"/>
      <c r="D43" s="19">
        <f>SUM(D41:D42)</f>
        <v>0</v>
      </c>
    </row>
    <row r="45" spans="1:4">
      <c r="A45" s="159" t="s">
        <v>77</v>
      </c>
      <c r="B45" s="159"/>
      <c r="C45" s="159"/>
      <c r="D45" s="159"/>
    </row>
    <row r="46" spans="1:4">
      <c r="A46" s="163" t="s">
        <v>78</v>
      </c>
      <c r="B46" s="163"/>
      <c r="C46" s="163"/>
      <c r="D46" s="163"/>
    </row>
    <row r="47" spans="1:4" ht="15.75" thickBot="1">
      <c r="A47" s="53" t="s">
        <v>79</v>
      </c>
      <c r="B47" s="54" t="s">
        <v>80</v>
      </c>
      <c r="C47" s="55" t="s">
        <v>51</v>
      </c>
      <c r="D47" s="55" t="s">
        <v>39</v>
      </c>
    </row>
    <row r="48" spans="1:4" ht="15.75" thickTop="1">
      <c r="A48" s="21" t="s">
        <v>56</v>
      </c>
      <c r="B48" s="22" t="s">
        <v>81</v>
      </c>
      <c r="C48" s="31">
        <v>8.3333333333333301E-2</v>
      </c>
      <c r="D48" s="60">
        <f>D41*8.33%</f>
        <v>0</v>
      </c>
    </row>
    <row r="49" spans="1:4" ht="15.75" thickBot="1">
      <c r="A49" s="28" t="s">
        <v>59</v>
      </c>
      <c r="B49" s="29" t="s">
        <v>82</v>
      </c>
      <c r="C49" s="31">
        <f>(1/12)*(1+1/3)</f>
        <v>0.1111111111111111</v>
      </c>
      <c r="D49" s="62">
        <f>D41*C49</f>
        <v>0</v>
      </c>
    </row>
    <row r="50" spans="1:4" ht="15.75" thickTop="1">
      <c r="A50" s="57" t="s">
        <v>26</v>
      </c>
      <c r="B50" s="18"/>
      <c r="C50" s="58"/>
      <c r="D50" s="19">
        <f>SUM(D48:D49)</f>
        <v>0</v>
      </c>
    </row>
    <row r="51" spans="1:4" ht="5.25" customHeight="1"/>
    <row r="52" spans="1:4" ht="26.25" customHeight="1">
      <c r="A52" s="161" t="s">
        <v>166</v>
      </c>
      <c r="B52" s="161"/>
      <c r="C52" s="161"/>
      <c r="D52" s="161"/>
    </row>
    <row r="53" spans="1:4" ht="15" customHeight="1">
      <c r="A53" s="161" t="s">
        <v>167</v>
      </c>
      <c r="B53" s="161"/>
      <c r="C53" s="161"/>
      <c r="D53" s="161"/>
    </row>
    <row r="54" spans="1:4" ht="28.5" customHeight="1">
      <c r="A54" s="161" t="s">
        <v>168</v>
      </c>
      <c r="B54" s="161"/>
      <c r="C54" s="161"/>
      <c r="D54" s="161"/>
    </row>
    <row r="55" spans="1:4" ht="14.25" customHeight="1" thickBot="1">
      <c r="A55" s="63"/>
      <c r="B55" s="63"/>
      <c r="C55" s="63"/>
      <c r="D55" s="63"/>
    </row>
    <row r="56" spans="1:4" ht="15.75" thickTop="1">
      <c r="A56" s="165" t="s">
        <v>169</v>
      </c>
      <c r="B56" s="165"/>
      <c r="C56" s="64" t="s">
        <v>170</v>
      </c>
      <c r="D56" s="60">
        <f>D41</f>
        <v>0</v>
      </c>
    </row>
    <row r="57" spans="1:4" ht="15.75" thickBot="1">
      <c r="A57" s="165"/>
      <c r="B57" s="165"/>
      <c r="C57" s="65" t="s">
        <v>171</v>
      </c>
      <c r="D57" s="62">
        <f>D50</f>
        <v>0</v>
      </c>
    </row>
    <row r="58" spans="1:4" ht="15.75" thickTop="1">
      <c r="A58" s="165"/>
      <c r="B58" s="165"/>
      <c r="C58" s="66" t="s">
        <v>172</v>
      </c>
      <c r="D58" s="60">
        <f>SUM(D56:D57)</f>
        <v>0</v>
      </c>
    </row>
    <row r="60" spans="1:4">
      <c r="A60" s="162" t="s">
        <v>83</v>
      </c>
      <c r="B60" s="162"/>
      <c r="C60" s="162"/>
      <c r="D60" s="162"/>
    </row>
    <row r="61" spans="1:4" ht="15.75" thickBot="1">
      <c r="A61" s="53" t="s">
        <v>84</v>
      </c>
      <c r="B61" s="54" t="s">
        <v>85</v>
      </c>
      <c r="C61" s="55" t="s">
        <v>51</v>
      </c>
      <c r="D61" s="67" t="s">
        <v>173</v>
      </c>
    </row>
    <row r="62" spans="1:4" ht="15.75" thickTop="1">
      <c r="A62" s="44" t="s">
        <v>56</v>
      </c>
      <c r="B62" s="45" t="s">
        <v>86</v>
      </c>
      <c r="C62" s="31">
        <v>0.2</v>
      </c>
      <c r="D62" s="60">
        <f t="shared" ref="D62:D69" si="0">$D$58*C62</f>
        <v>0</v>
      </c>
    </row>
    <row r="63" spans="1:4">
      <c r="A63" s="42" t="s">
        <v>59</v>
      </c>
      <c r="B63" s="43" t="s">
        <v>87</v>
      </c>
      <c r="C63" s="32">
        <v>2.5000000000000001E-2</v>
      </c>
      <c r="D63" s="62">
        <f t="shared" si="0"/>
        <v>0</v>
      </c>
    </row>
    <row r="64" spans="1:4">
      <c r="A64" s="44" t="s">
        <v>61</v>
      </c>
      <c r="B64" s="45" t="s">
        <v>174</v>
      </c>
      <c r="C64" s="68"/>
      <c r="D64" s="56">
        <f t="shared" si="0"/>
        <v>0</v>
      </c>
    </row>
    <row r="65" spans="1:4">
      <c r="A65" s="42" t="s">
        <v>63</v>
      </c>
      <c r="B65" s="43" t="s">
        <v>88</v>
      </c>
      <c r="C65" s="32">
        <v>1.4999999999999999E-2</v>
      </c>
      <c r="D65" s="62">
        <f t="shared" si="0"/>
        <v>0</v>
      </c>
    </row>
    <row r="66" spans="1:4">
      <c r="A66" s="44" t="s">
        <v>65</v>
      </c>
      <c r="B66" s="45" t="s">
        <v>89</v>
      </c>
      <c r="C66" s="31">
        <v>0.01</v>
      </c>
      <c r="D66" s="60">
        <f t="shared" si="0"/>
        <v>0</v>
      </c>
    </row>
    <row r="67" spans="1:4">
      <c r="A67" s="42" t="s">
        <v>67</v>
      </c>
      <c r="B67" s="43" t="s">
        <v>90</v>
      </c>
      <c r="C67" s="32">
        <v>6.0000000000000001E-3</v>
      </c>
      <c r="D67" s="62">
        <f t="shared" si="0"/>
        <v>0</v>
      </c>
    </row>
    <row r="68" spans="1:4">
      <c r="A68" s="44" t="s">
        <v>91</v>
      </c>
      <c r="B68" s="45" t="s">
        <v>92</v>
      </c>
      <c r="C68" s="31">
        <v>2E-3</v>
      </c>
      <c r="D68" s="60">
        <f t="shared" si="0"/>
        <v>0</v>
      </c>
    </row>
    <row r="69" spans="1:4" ht="15.75" thickBot="1">
      <c r="A69" s="42" t="s">
        <v>93</v>
      </c>
      <c r="B69" s="43" t="s">
        <v>94</v>
      </c>
      <c r="C69" s="32">
        <v>0.08</v>
      </c>
      <c r="D69" s="62">
        <f t="shared" si="0"/>
        <v>0</v>
      </c>
    </row>
    <row r="70" spans="1:4" ht="15.75" thickTop="1">
      <c r="A70" s="57" t="s">
        <v>26</v>
      </c>
      <c r="B70" s="18"/>
      <c r="C70" s="69">
        <f>SUM(C62:C69)</f>
        <v>0.33800000000000002</v>
      </c>
      <c r="D70" s="19">
        <f>SUM(D62:D69)</f>
        <v>0</v>
      </c>
    </row>
    <row r="71" spans="1:4" ht="15" customHeight="1">
      <c r="A71" s="161" t="s">
        <v>175</v>
      </c>
      <c r="B71" s="161"/>
      <c r="C71" s="161"/>
      <c r="D71" s="161"/>
    </row>
    <row r="72" spans="1:4" ht="15" customHeight="1">
      <c r="A72" s="161" t="s">
        <v>176</v>
      </c>
      <c r="B72" s="161"/>
      <c r="C72" s="161"/>
      <c r="D72" s="161"/>
    </row>
    <row r="73" spans="1:4" ht="15" customHeight="1">
      <c r="A73" s="161" t="s">
        <v>177</v>
      </c>
      <c r="B73" s="161"/>
      <c r="C73" s="161"/>
      <c r="D73" s="161"/>
    </row>
    <row r="74" spans="1:4" ht="9" customHeight="1"/>
    <row r="75" spans="1:4">
      <c r="A75" s="162" t="s">
        <v>95</v>
      </c>
      <c r="B75" s="162"/>
      <c r="C75" s="162"/>
      <c r="D75" s="162"/>
    </row>
    <row r="76" spans="1:4" ht="15.75" thickBot="1">
      <c r="A76" s="53" t="s">
        <v>96</v>
      </c>
      <c r="B76" s="54" t="s">
        <v>97</v>
      </c>
      <c r="C76" s="55" t="s">
        <v>38</v>
      </c>
      <c r="D76" s="67" t="s">
        <v>39</v>
      </c>
    </row>
    <row r="77" spans="1:4" ht="15.75" thickTop="1">
      <c r="A77" s="44" t="s">
        <v>56</v>
      </c>
      <c r="B77" s="45" t="s">
        <v>98</v>
      </c>
      <c r="C77" s="116"/>
      <c r="D77" s="56"/>
    </row>
    <row r="78" spans="1:4">
      <c r="A78" s="42" t="s">
        <v>59</v>
      </c>
      <c r="B78" s="43" t="s">
        <v>99</v>
      </c>
      <c r="C78" s="116"/>
      <c r="D78" s="56"/>
    </row>
    <row r="79" spans="1:4">
      <c r="A79" s="44" t="s">
        <v>61</v>
      </c>
      <c r="B79" s="45" t="s">
        <v>100</v>
      </c>
      <c r="C79" s="116"/>
      <c r="D79" s="56"/>
    </row>
    <row r="80" spans="1:4">
      <c r="A80" s="42" t="s">
        <v>63</v>
      </c>
      <c r="B80" s="43" t="s">
        <v>231</v>
      </c>
      <c r="C80" s="140"/>
      <c r="D80" s="56"/>
    </row>
    <row r="81" spans="1:4" ht="15.75" thickBot="1">
      <c r="A81" s="44" t="s">
        <v>65</v>
      </c>
      <c r="B81" s="45" t="s">
        <v>68</v>
      </c>
      <c r="C81" s="140"/>
      <c r="D81" s="56"/>
    </row>
    <row r="82" spans="1:4" ht="15.75" thickTop="1">
      <c r="A82" s="57" t="s">
        <v>26</v>
      </c>
      <c r="B82" s="18"/>
      <c r="C82" s="18"/>
      <c r="D82" s="19">
        <f>SUM(D77:D81)</f>
        <v>0</v>
      </c>
    </row>
    <row r="83" spans="1:4" ht="15" customHeight="1">
      <c r="A83" s="161" t="s">
        <v>178</v>
      </c>
      <c r="B83" s="161"/>
      <c r="C83" s="161"/>
      <c r="D83" s="161"/>
    </row>
    <row r="84" spans="1:4" ht="15" customHeight="1">
      <c r="A84" s="161" t="s">
        <v>179</v>
      </c>
      <c r="B84" s="161"/>
      <c r="C84" s="161"/>
      <c r="D84" s="161"/>
    </row>
    <row r="85" spans="1:4" ht="6.75" customHeight="1"/>
    <row r="86" spans="1:4">
      <c r="A86" s="162" t="s">
        <v>101</v>
      </c>
      <c r="B86" s="162"/>
      <c r="C86" s="162"/>
      <c r="D86" s="162"/>
    </row>
    <row r="87" spans="1:4" ht="15.75" thickBot="1">
      <c r="A87" s="53" t="s">
        <v>180</v>
      </c>
      <c r="B87" s="54" t="s">
        <v>102</v>
      </c>
      <c r="C87" s="55" t="s">
        <v>38</v>
      </c>
      <c r="D87" s="67" t="s">
        <v>39</v>
      </c>
    </row>
    <row r="88" spans="1:4" ht="15.75" thickTop="1">
      <c r="A88" s="44" t="s">
        <v>79</v>
      </c>
      <c r="B88" s="45" t="s">
        <v>80</v>
      </c>
      <c r="C88" s="70"/>
      <c r="D88" s="60">
        <f>D50</f>
        <v>0</v>
      </c>
    </row>
    <row r="89" spans="1:4">
      <c r="A89" s="42" t="s">
        <v>84</v>
      </c>
      <c r="B89" s="43" t="s">
        <v>85</v>
      </c>
      <c r="C89" s="71"/>
      <c r="D89" s="62">
        <f>D70</f>
        <v>0</v>
      </c>
    </row>
    <row r="90" spans="1:4" ht="15.75" thickBot="1">
      <c r="A90" s="44" t="s">
        <v>96</v>
      </c>
      <c r="B90" s="45" t="s">
        <v>97</v>
      </c>
      <c r="C90" s="70"/>
      <c r="D90" s="60">
        <f>D82</f>
        <v>0</v>
      </c>
    </row>
    <row r="91" spans="1:4" ht="15.75" thickTop="1">
      <c r="A91" s="57" t="s">
        <v>26</v>
      </c>
      <c r="B91" s="18"/>
      <c r="C91" s="58"/>
      <c r="D91" s="19">
        <f>SUM(D88:D90)</f>
        <v>0</v>
      </c>
    </row>
    <row r="93" spans="1:4">
      <c r="A93" s="159" t="s">
        <v>103</v>
      </c>
      <c r="B93" s="159"/>
      <c r="C93" s="159"/>
      <c r="D93" s="159"/>
    </row>
    <row r="94" spans="1:4" ht="15.75" thickBot="1">
      <c r="A94" s="53" t="s">
        <v>181</v>
      </c>
      <c r="B94" s="54" t="s">
        <v>104</v>
      </c>
      <c r="C94" s="20" t="s">
        <v>38</v>
      </c>
      <c r="D94" s="55" t="s">
        <v>39</v>
      </c>
    </row>
    <row r="95" spans="1:4" ht="15.75" thickTop="1">
      <c r="A95" s="21" t="s">
        <v>56</v>
      </c>
      <c r="B95" s="22" t="s">
        <v>105</v>
      </c>
      <c r="C95" s="22"/>
      <c r="D95" s="23">
        <f>((SUM(D41+D50+D69+D82))/12)*G9</f>
        <v>0</v>
      </c>
    </row>
    <row r="96" spans="1:4">
      <c r="A96" s="21" t="s">
        <v>59</v>
      </c>
      <c r="B96" s="22" t="s">
        <v>109</v>
      </c>
      <c r="C96" s="22"/>
      <c r="D96" s="23">
        <f>(D69*40%)*G9</f>
        <v>0</v>
      </c>
    </row>
    <row r="97" spans="1:4">
      <c r="A97" s="28" t="s">
        <v>61</v>
      </c>
      <c r="B97" s="29" t="s">
        <v>106</v>
      </c>
      <c r="C97" s="29"/>
      <c r="D97" s="30">
        <f>(SUM(D41+D91)/12)*G10</f>
        <v>0</v>
      </c>
    </row>
    <row r="98" spans="1:4">
      <c r="A98" s="21" t="s">
        <v>63</v>
      </c>
      <c r="B98" s="22" t="s">
        <v>107</v>
      </c>
      <c r="C98" s="22"/>
      <c r="D98" s="23">
        <f>(D69*40%)*G10</f>
        <v>0</v>
      </c>
    </row>
    <row r="99" spans="1:4" ht="15.75" thickBot="1">
      <c r="A99" s="28" t="s">
        <v>65</v>
      </c>
      <c r="B99" s="29" t="s">
        <v>108</v>
      </c>
      <c r="C99" s="29"/>
      <c r="D99" s="30">
        <f>-D50*G11</f>
        <v>0</v>
      </c>
    </row>
    <row r="100" spans="1:4" ht="15.75" thickTop="1">
      <c r="A100" s="57" t="s">
        <v>26</v>
      </c>
      <c r="B100" s="18"/>
      <c r="C100" s="72">
        <v>0.54573333333333296</v>
      </c>
      <c r="D100" s="19">
        <f>SUM(D95:D99)</f>
        <v>0</v>
      </c>
    </row>
    <row r="102" spans="1:4" ht="16.5" thickTop="1" thickBot="1">
      <c r="A102" s="165" t="s">
        <v>182</v>
      </c>
      <c r="B102" s="165"/>
      <c r="C102" s="64" t="s">
        <v>183</v>
      </c>
      <c r="D102" s="73">
        <f>D41</f>
        <v>0</v>
      </c>
    </row>
    <row r="103" spans="1:4" ht="16.5" thickTop="1" thickBot="1">
      <c r="A103" s="165"/>
      <c r="B103" s="165"/>
      <c r="C103" s="65" t="s">
        <v>184</v>
      </c>
      <c r="D103" s="74">
        <f>D91</f>
        <v>0</v>
      </c>
    </row>
    <row r="104" spans="1:4" ht="16.5" thickTop="1" thickBot="1">
      <c r="A104" s="165"/>
      <c r="B104" s="165"/>
      <c r="C104" s="66" t="s">
        <v>185</v>
      </c>
      <c r="D104" s="73">
        <f>D100</f>
        <v>0</v>
      </c>
    </row>
    <row r="105" spans="1:4" ht="16.5" thickTop="1" thickBot="1">
      <c r="A105" s="165"/>
      <c r="B105" s="165"/>
      <c r="C105" s="65" t="s">
        <v>172</v>
      </c>
      <c r="D105" s="75">
        <f>TRUNC((SUM(D102:D104)),2)</f>
        <v>0</v>
      </c>
    </row>
    <row r="107" spans="1:4" ht="26.25" customHeight="1">
      <c r="A107" s="161" t="s">
        <v>186</v>
      </c>
      <c r="B107" s="161"/>
      <c r="C107" s="161"/>
      <c r="D107" s="161"/>
    </row>
    <row r="108" spans="1:4" ht="15" customHeight="1">
      <c r="A108" s="166" t="s">
        <v>110</v>
      </c>
      <c r="B108" s="166"/>
      <c r="C108" s="166"/>
      <c r="D108" s="166"/>
    </row>
    <row r="109" spans="1:4">
      <c r="A109" s="162" t="s">
        <v>111</v>
      </c>
      <c r="B109" s="162"/>
      <c r="C109" s="162"/>
      <c r="D109" s="162"/>
    </row>
    <row r="110" spans="1:4" ht="15.75" thickBot="1">
      <c r="A110" s="53" t="s">
        <v>112</v>
      </c>
      <c r="B110" s="54" t="s">
        <v>113</v>
      </c>
      <c r="C110" s="20" t="s">
        <v>114</v>
      </c>
      <c r="D110" s="55" t="s">
        <v>39</v>
      </c>
    </row>
    <row r="111" spans="1:4" ht="15.75" thickTop="1">
      <c r="A111" s="21" t="s">
        <v>56</v>
      </c>
      <c r="B111" s="22" t="s">
        <v>115</v>
      </c>
      <c r="C111" s="33">
        <v>15</v>
      </c>
      <c r="D111" s="60">
        <f t="shared" ref="D111:D116" si="1">(($D$105/30)*C111)/12</f>
        <v>0</v>
      </c>
    </row>
    <row r="112" spans="1:4">
      <c r="A112" s="28" t="s">
        <v>59</v>
      </c>
      <c r="B112" s="29" t="s">
        <v>116</v>
      </c>
      <c r="C112" s="34">
        <f>1+0.3044+0.0309+0.0185+0.02+0.004+0.0014</f>
        <v>1.3792</v>
      </c>
      <c r="D112" s="62">
        <f t="shared" si="1"/>
        <v>0</v>
      </c>
    </row>
    <row r="113" spans="1:6">
      <c r="A113" s="21" t="s">
        <v>61</v>
      </c>
      <c r="B113" s="22" t="s">
        <v>117</v>
      </c>
      <c r="C113" s="33">
        <v>0.32129999999999997</v>
      </c>
      <c r="D113" s="60">
        <f t="shared" si="1"/>
        <v>0</v>
      </c>
    </row>
    <row r="114" spans="1:6">
      <c r="A114" s="28" t="s">
        <v>63</v>
      </c>
      <c r="B114" s="29" t="s">
        <v>118</v>
      </c>
      <c r="C114" s="34">
        <v>0.69130000000000003</v>
      </c>
      <c r="D114" s="62">
        <f t="shared" si="1"/>
        <v>0</v>
      </c>
    </row>
    <row r="115" spans="1:6">
      <c r="A115" s="21" t="s">
        <v>65</v>
      </c>
      <c r="B115" s="22" t="s">
        <v>119</v>
      </c>
      <c r="C115" s="33">
        <v>0.24959999999999999</v>
      </c>
      <c r="D115" s="60">
        <f t="shared" si="1"/>
        <v>0</v>
      </c>
    </row>
    <row r="116" spans="1:6" ht="15.75" thickBot="1">
      <c r="A116" s="28" t="s">
        <v>67</v>
      </c>
      <c r="B116" s="29" t="s">
        <v>120</v>
      </c>
      <c r="C116" s="34">
        <v>2.5</v>
      </c>
      <c r="D116" s="62">
        <f t="shared" si="1"/>
        <v>0</v>
      </c>
    </row>
    <row r="117" spans="1:6" ht="15.75" thickTop="1">
      <c r="A117" s="57" t="s">
        <v>26</v>
      </c>
      <c r="B117" s="18"/>
      <c r="C117" s="76">
        <f>SUM(C111:C116)</f>
        <v>20.141400000000004</v>
      </c>
      <c r="D117" s="19">
        <f>SUM(D111:D116)</f>
        <v>0</v>
      </c>
    </row>
    <row r="119" spans="1:6">
      <c r="A119" s="162" t="s">
        <v>121</v>
      </c>
      <c r="B119" s="162"/>
      <c r="C119" s="162"/>
      <c r="D119" s="162"/>
    </row>
    <row r="120" spans="1:6" ht="15.75" thickBot="1">
      <c r="A120" s="53" t="s">
        <v>122</v>
      </c>
      <c r="B120" s="54" t="s">
        <v>123</v>
      </c>
      <c r="C120" s="55" t="s">
        <v>38</v>
      </c>
      <c r="D120" s="55" t="s">
        <v>39</v>
      </c>
    </row>
    <row r="121" spans="1:6" ht="46.5" thickTop="1" thickBot="1">
      <c r="A121" s="21" t="s">
        <v>56</v>
      </c>
      <c r="B121" s="77" t="s">
        <v>124</v>
      </c>
      <c r="C121" s="149" t="s">
        <v>234</v>
      </c>
      <c r="D121" s="60"/>
      <c r="F121" s="138"/>
    </row>
    <row r="122" spans="1:6" ht="15.75" thickTop="1">
      <c r="A122" s="57" t="s">
        <v>26</v>
      </c>
      <c r="B122" s="18"/>
      <c r="C122" s="72"/>
      <c r="D122" s="19">
        <f>D121</f>
        <v>0</v>
      </c>
    </row>
    <row r="124" spans="1:6">
      <c r="A124" s="162" t="s">
        <v>125</v>
      </c>
      <c r="B124" s="162"/>
      <c r="C124" s="162"/>
      <c r="D124" s="162"/>
    </row>
    <row r="125" spans="1:6" ht="15.75" thickBot="1">
      <c r="A125" s="53" t="s">
        <v>126</v>
      </c>
      <c r="B125" s="54" t="s">
        <v>127</v>
      </c>
      <c r="C125" s="55" t="s">
        <v>38</v>
      </c>
      <c r="D125" s="67" t="s">
        <v>39</v>
      </c>
    </row>
    <row r="126" spans="1:6" ht="15.75" thickTop="1">
      <c r="A126" s="44" t="s">
        <v>112</v>
      </c>
      <c r="B126" s="45" t="s">
        <v>113</v>
      </c>
      <c r="C126" s="45"/>
      <c r="D126" s="60">
        <f>D117</f>
        <v>0</v>
      </c>
    </row>
    <row r="127" spans="1:6" ht="15.75" thickBot="1">
      <c r="A127" s="42" t="s">
        <v>122</v>
      </c>
      <c r="B127" s="43" t="s">
        <v>128</v>
      </c>
      <c r="C127" s="43"/>
      <c r="D127" s="62">
        <f>D122</f>
        <v>0</v>
      </c>
    </row>
    <row r="128" spans="1:6" ht="15.75" thickTop="1">
      <c r="A128" s="57" t="s">
        <v>26</v>
      </c>
      <c r="B128" s="18"/>
      <c r="C128" s="72"/>
      <c r="D128" s="19">
        <f>SUM(D126:D127)</f>
        <v>0</v>
      </c>
    </row>
    <row r="130" spans="1:6">
      <c r="A130" s="159" t="s">
        <v>129</v>
      </c>
      <c r="B130" s="159"/>
      <c r="C130" s="159"/>
      <c r="D130" s="159"/>
    </row>
    <row r="131" spans="1:6" ht="15.75" thickBot="1">
      <c r="A131" s="53" t="s">
        <v>130</v>
      </c>
      <c r="B131" s="54" t="s">
        <v>131</v>
      </c>
      <c r="C131" s="55" t="s">
        <v>38</v>
      </c>
      <c r="D131" s="67" t="s">
        <v>39</v>
      </c>
    </row>
    <row r="132" spans="1:6" ht="15.75" thickTop="1">
      <c r="A132" s="21" t="s">
        <v>56</v>
      </c>
      <c r="B132" s="22" t="s">
        <v>132</v>
      </c>
      <c r="C132" s="45"/>
      <c r="D132" s="56">
        <f>Insumos!H14</f>
        <v>0</v>
      </c>
    </row>
    <row r="133" spans="1:6">
      <c r="A133" s="28" t="s">
        <v>59</v>
      </c>
      <c r="B133" s="29" t="s">
        <v>133</v>
      </c>
      <c r="C133" s="43"/>
      <c r="D133" s="56">
        <f>Insumos!H22</f>
        <v>0</v>
      </c>
    </row>
    <row r="134" spans="1:6">
      <c r="A134" s="21" t="s">
        <v>61</v>
      </c>
      <c r="B134" s="22" t="s">
        <v>134</v>
      </c>
      <c r="C134" s="45"/>
      <c r="D134" s="56">
        <f>Insumos!H31</f>
        <v>0</v>
      </c>
    </row>
    <row r="135" spans="1:6" ht="15.75" thickBot="1">
      <c r="A135" s="28" t="s">
        <v>63</v>
      </c>
      <c r="B135" s="29" t="s">
        <v>68</v>
      </c>
      <c r="C135" s="43"/>
      <c r="D135" s="56">
        <v>0</v>
      </c>
    </row>
    <row r="136" spans="1:6" ht="15.75" thickTop="1">
      <c r="A136" s="57" t="s">
        <v>26</v>
      </c>
      <c r="B136" s="18"/>
      <c r="C136" s="18"/>
      <c r="D136" s="19">
        <f>SUM(D132:D135)</f>
        <v>0</v>
      </c>
    </row>
    <row r="138" spans="1:6" ht="16.5" thickTop="1" thickBot="1">
      <c r="A138" s="165" t="s">
        <v>187</v>
      </c>
      <c r="B138" s="165"/>
      <c r="C138" s="66" t="s">
        <v>188</v>
      </c>
      <c r="D138" s="78">
        <f>D43</f>
        <v>0</v>
      </c>
    </row>
    <row r="139" spans="1:6" ht="16.5" thickTop="1" thickBot="1">
      <c r="A139" s="165"/>
      <c r="B139" s="165"/>
      <c r="C139" s="65" t="s">
        <v>184</v>
      </c>
      <c r="D139" s="78">
        <f>D91</f>
        <v>0</v>
      </c>
    </row>
    <row r="140" spans="1:6" ht="16.5" thickTop="1" thickBot="1">
      <c r="A140" s="165"/>
      <c r="B140" s="165"/>
      <c r="C140" s="66" t="s">
        <v>185</v>
      </c>
      <c r="D140" s="78">
        <f>D100</f>
        <v>0</v>
      </c>
    </row>
    <row r="141" spans="1:6" ht="16.5" thickTop="1" thickBot="1">
      <c r="A141" s="165"/>
      <c r="B141" s="165"/>
      <c r="C141" s="65" t="s">
        <v>189</v>
      </c>
      <c r="D141" s="78">
        <f>D128</f>
        <v>0</v>
      </c>
    </row>
    <row r="142" spans="1:6" ht="16.5" thickTop="1" thickBot="1">
      <c r="A142" s="165"/>
      <c r="B142" s="165"/>
      <c r="C142" s="66" t="s">
        <v>190</v>
      </c>
      <c r="D142" s="78">
        <f>D136</f>
        <v>0</v>
      </c>
    </row>
    <row r="143" spans="1:6" ht="16.5" thickTop="1" thickBot="1">
      <c r="A143" s="165"/>
      <c r="B143" s="165"/>
      <c r="C143" s="65" t="s">
        <v>172</v>
      </c>
      <c r="D143" s="79">
        <f>TRUNC((SUM(D138:D142)),2)</f>
        <v>0</v>
      </c>
      <c r="F143" s="80"/>
    </row>
    <row r="145" spans="1:4">
      <c r="A145" s="159" t="s">
        <v>135</v>
      </c>
      <c r="B145" s="159"/>
      <c r="C145" s="159"/>
      <c r="D145" s="159"/>
    </row>
    <row r="146" spans="1:4" ht="15.75" thickBot="1">
      <c r="A146" s="53" t="s">
        <v>136</v>
      </c>
      <c r="B146" s="54" t="s">
        <v>137</v>
      </c>
      <c r="C146" s="55" t="s">
        <v>51</v>
      </c>
      <c r="D146" s="67" t="s">
        <v>39</v>
      </c>
    </row>
    <row r="147" spans="1:4" ht="15.75" thickTop="1">
      <c r="A147" s="44" t="s">
        <v>56</v>
      </c>
      <c r="B147" s="45" t="s">
        <v>138</v>
      </c>
      <c r="C147" s="68"/>
      <c r="D147" s="56">
        <f>$D$143*C147</f>
        <v>0</v>
      </c>
    </row>
    <row r="148" spans="1:4">
      <c r="A148" s="42" t="s">
        <v>59</v>
      </c>
      <c r="B148" s="43" t="s">
        <v>69</v>
      </c>
      <c r="C148" s="68"/>
      <c r="D148" s="56">
        <f>($D$143+D147)*C148</f>
        <v>0</v>
      </c>
    </row>
    <row r="149" spans="1:4">
      <c r="A149" s="44" t="s">
        <v>61</v>
      </c>
      <c r="B149" s="45" t="s">
        <v>139</v>
      </c>
      <c r="C149" s="31">
        <f>SUM(C150:C152)</f>
        <v>7.6499999999999999E-2</v>
      </c>
      <c r="D149" s="56"/>
    </row>
    <row r="150" spans="1:4">
      <c r="A150" s="42"/>
      <c r="B150" s="43" t="s">
        <v>191</v>
      </c>
      <c r="C150" s="32">
        <v>6.4999999999999997E-3</v>
      </c>
      <c r="D150" s="81">
        <f>(SUM($D$143+$D$147+$D$148)/(1-$C$149))*C150</f>
        <v>0</v>
      </c>
    </row>
    <row r="151" spans="1:4">
      <c r="B151" s="45" t="s">
        <v>192</v>
      </c>
      <c r="C151" s="31">
        <v>0.03</v>
      </c>
      <c r="D151" s="81">
        <f>SUM($D$143+$D$147+$D$148)/(1-$C$149)*C151</f>
        <v>0</v>
      </c>
    </row>
    <row r="152" spans="1:4" ht="15.75" thickBot="1">
      <c r="B152" s="43" t="s">
        <v>193</v>
      </c>
      <c r="C152" s="68">
        <v>0.04</v>
      </c>
      <c r="D152" s="81">
        <f>SUM($D$143+$D$147+$D$148)/(1-$C$149)*C152</f>
        <v>0</v>
      </c>
    </row>
    <row r="153" spans="1:4" ht="15.75" thickTop="1">
      <c r="A153" s="57" t="s">
        <v>26</v>
      </c>
      <c r="B153" s="18"/>
      <c r="C153" s="58"/>
      <c r="D153" s="19">
        <f>SUM(D147:D152)</f>
        <v>0</v>
      </c>
    </row>
    <row r="154" spans="1:4" ht="15" customHeight="1">
      <c r="A154" s="161" t="s">
        <v>194</v>
      </c>
      <c r="B154" s="161"/>
      <c r="C154" s="161"/>
      <c r="D154" s="161"/>
    </row>
    <row r="155" spans="1:4" ht="15" customHeight="1">
      <c r="A155" s="161" t="s">
        <v>195</v>
      </c>
      <c r="B155" s="161"/>
      <c r="C155" s="161"/>
      <c r="D155" s="161"/>
    </row>
    <row r="157" spans="1:4">
      <c r="A157" s="159" t="s">
        <v>140</v>
      </c>
      <c r="B157" s="159"/>
      <c r="C157" s="159"/>
      <c r="D157" s="159"/>
    </row>
    <row r="158" spans="1:4" ht="15.75" thickBot="1">
      <c r="A158" s="53" t="s">
        <v>1</v>
      </c>
      <c r="B158" s="54" t="s">
        <v>141</v>
      </c>
      <c r="C158" s="55" t="s">
        <v>9</v>
      </c>
      <c r="D158" s="67" t="s">
        <v>39</v>
      </c>
    </row>
    <row r="159" spans="1:4" ht="15.75" thickTop="1">
      <c r="A159" s="44" t="s">
        <v>56</v>
      </c>
      <c r="B159" s="45" t="s">
        <v>49</v>
      </c>
      <c r="C159" s="45"/>
      <c r="D159" s="60">
        <f>D138</f>
        <v>0</v>
      </c>
    </row>
    <row r="160" spans="1:4">
      <c r="A160" s="42" t="s">
        <v>59</v>
      </c>
      <c r="B160" s="43" t="s">
        <v>77</v>
      </c>
      <c r="C160" s="43"/>
      <c r="D160" s="62">
        <f>D139</f>
        <v>0</v>
      </c>
    </row>
    <row r="161" spans="1:4">
      <c r="A161" s="44" t="s">
        <v>61</v>
      </c>
      <c r="B161" s="45" t="s">
        <v>103</v>
      </c>
      <c r="C161" s="45"/>
      <c r="D161" s="60">
        <f>D140</f>
        <v>0</v>
      </c>
    </row>
    <row r="162" spans="1:4">
      <c r="A162" s="42" t="s">
        <v>63</v>
      </c>
      <c r="B162" s="43" t="s">
        <v>142</v>
      </c>
      <c r="C162" s="43"/>
      <c r="D162" s="62">
        <f>D141</f>
        <v>0</v>
      </c>
    </row>
    <row r="163" spans="1:4">
      <c r="A163" s="44" t="s">
        <v>65</v>
      </c>
      <c r="B163" s="45" t="s">
        <v>129</v>
      </c>
      <c r="C163" s="45"/>
      <c r="D163" s="60">
        <f>D142</f>
        <v>0</v>
      </c>
    </row>
    <row r="164" spans="1:4">
      <c r="A164" s="82"/>
      <c r="B164" s="71" t="s">
        <v>143</v>
      </c>
      <c r="C164" s="43"/>
      <c r="D164" s="62">
        <f>SUM(D159:D163)</f>
        <v>0</v>
      </c>
    </row>
    <row r="165" spans="1:4">
      <c r="A165" s="44" t="s">
        <v>67</v>
      </c>
      <c r="B165" s="45" t="s">
        <v>135</v>
      </c>
      <c r="C165" s="45"/>
      <c r="D165" s="60">
        <f>D153</f>
        <v>0</v>
      </c>
    </row>
    <row r="166" spans="1:4">
      <c r="A166" s="83"/>
      <c r="B166" s="84" t="s">
        <v>196</v>
      </c>
      <c r="C166" s="85"/>
      <c r="D166" s="86">
        <f>SUM(D164:D165)</f>
        <v>0</v>
      </c>
    </row>
    <row r="167" spans="1:4">
      <c r="A167" s="87"/>
      <c r="B167" s="88" t="s">
        <v>197</v>
      </c>
      <c r="C167" s="89"/>
      <c r="D167" s="86">
        <f>D166*2</f>
        <v>0</v>
      </c>
    </row>
  </sheetData>
  <mergeCells count="43">
    <mergeCell ref="F1:G1"/>
    <mergeCell ref="F7:G7"/>
    <mergeCell ref="A157:D157"/>
    <mergeCell ref="A102:B105"/>
    <mergeCell ref="A107:D107"/>
    <mergeCell ref="A108:D108"/>
    <mergeCell ref="A109:D109"/>
    <mergeCell ref="A119:D119"/>
    <mergeCell ref="A124:D124"/>
    <mergeCell ref="A130:D130"/>
    <mergeCell ref="A138:B143"/>
    <mergeCell ref="A145:D145"/>
    <mergeCell ref="A154:D154"/>
    <mergeCell ref="A155:D155"/>
    <mergeCell ref="A54:D54"/>
    <mergeCell ref="A56:B58"/>
    <mergeCell ref="A52:D52"/>
    <mergeCell ref="A14:D14"/>
    <mergeCell ref="A22:D22"/>
    <mergeCell ref="A39:D39"/>
    <mergeCell ref="A45:D45"/>
    <mergeCell ref="A46:D46"/>
    <mergeCell ref="A83:D83"/>
    <mergeCell ref="A84:D84"/>
    <mergeCell ref="A86:D86"/>
    <mergeCell ref="A93:D93"/>
    <mergeCell ref="A53:D53"/>
    <mergeCell ref="A60:D60"/>
    <mergeCell ref="A71:D71"/>
    <mergeCell ref="A72:D72"/>
    <mergeCell ref="A73:D73"/>
    <mergeCell ref="A75:D75"/>
    <mergeCell ref="C8:D8"/>
    <mergeCell ref="A1:D1"/>
    <mergeCell ref="A2:D2"/>
    <mergeCell ref="A5:D5"/>
    <mergeCell ref="C6:D6"/>
    <mergeCell ref="C7:D7"/>
    <mergeCell ref="C9:D9"/>
    <mergeCell ref="A10:D10"/>
    <mergeCell ref="A11:B11"/>
    <mergeCell ref="A12:B12"/>
    <mergeCell ref="A13:B13"/>
  </mergeCells>
  <pageMargins left="0.51180555555555496" right="0.51180555555555496" top="0.78749999999999998" bottom="0.78749999999999998" header="0.51180555555555496" footer="0.51180555555555496"/>
  <pageSetup paperSize="9" scale="63" firstPageNumber="0" fitToHeight="0" orientation="portrait" horizontalDpi="300" verticalDpi="300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DAA55-1F29-4A5B-AEDA-3246A95F46FA}">
  <sheetPr>
    <pageSetUpPr fitToPage="1"/>
  </sheetPr>
  <dimension ref="A1:G167"/>
  <sheetViews>
    <sheetView topLeftCell="A31" zoomScaleNormal="100" workbookViewId="0">
      <selection activeCell="F133" sqref="F133"/>
    </sheetView>
  </sheetViews>
  <sheetFormatPr defaultColWidth="8.7109375" defaultRowHeight="15"/>
  <cols>
    <col min="1" max="1" width="10.85546875" customWidth="1"/>
    <col min="2" max="2" width="58" customWidth="1"/>
    <col min="3" max="3" width="35.85546875" customWidth="1"/>
    <col min="4" max="4" width="32" customWidth="1"/>
    <col min="6" max="6" width="31.85546875" customWidth="1"/>
    <col min="7" max="7" width="9.5703125" bestFit="1" customWidth="1"/>
    <col min="8" max="8" width="17.7109375" customWidth="1"/>
    <col min="9" max="9" width="27.7109375" customWidth="1"/>
  </cols>
  <sheetData>
    <row r="1" spans="1:7" ht="19.5" thickBot="1">
      <c r="A1" s="157" t="s">
        <v>144</v>
      </c>
      <c r="B1" s="157"/>
      <c r="C1" s="157"/>
      <c r="D1" s="157"/>
      <c r="F1" s="164" t="s">
        <v>37</v>
      </c>
      <c r="G1" s="164"/>
    </row>
    <row r="2" spans="1:7" ht="15.75" customHeight="1" thickTop="1">
      <c r="A2" s="158" t="s">
        <v>145</v>
      </c>
      <c r="B2" s="158"/>
      <c r="C2" s="158"/>
      <c r="D2" s="158"/>
      <c r="F2" s="141" t="s">
        <v>3</v>
      </c>
      <c r="G2" s="141" t="s">
        <v>39</v>
      </c>
    </row>
    <row r="3" spans="1:7">
      <c r="A3" s="35" t="s">
        <v>146</v>
      </c>
      <c r="B3" s="36" t="s">
        <v>147</v>
      </c>
      <c r="C3" s="37"/>
      <c r="D3" s="37"/>
      <c r="F3" s="141" t="s">
        <v>41</v>
      </c>
      <c r="G3" s="142">
        <v>2.5</v>
      </c>
    </row>
    <row r="4" spans="1:7">
      <c r="A4" s="38"/>
      <c r="B4" s="39"/>
      <c r="C4" s="39"/>
      <c r="D4" s="39"/>
      <c r="F4" s="141" t="s">
        <v>43</v>
      </c>
      <c r="G4" s="142">
        <v>13.52</v>
      </c>
    </row>
    <row r="5" spans="1:7" ht="15.75" thickBot="1">
      <c r="A5" s="159" t="s">
        <v>148</v>
      </c>
      <c r="B5" s="159"/>
      <c r="C5" s="159"/>
      <c r="D5" s="159"/>
      <c r="F5" s="141" t="s">
        <v>45</v>
      </c>
      <c r="G5" s="143">
        <v>15</v>
      </c>
    </row>
    <row r="6" spans="1:7" ht="15.75" thickTop="1">
      <c r="A6" s="40" t="s">
        <v>56</v>
      </c>
      <c r="B6" s="41" t="s">
        <v>149</v>
      </c>
      <c r="C6" s="160" t="s">
        <v>150</v>
      </c>
      <c r="D6" s="160"/>
    </row>
    <row r="7" spans="1:7">
      <c r="A7" s="42" t="s">
        <v>59</v>
      </c>
      <c r="B7" s="43" t="s">
        <v>151</v>
      </c>
      <c r="C7" s="152" t="s">
        <v>233</v>
      </c>
      <c r="D7" s="152"/>
      <c r="F7" s="164" t="s">
        <v>48</v>
      </c>
      <c r="G7" s="164"/>
    </row>
    <row r="8" spans="1:7">
      <c r="A8" s="44" t="s">
        <v>61</v>
      </c>
      <c r="B8" s="45" t="s">
        <v>152</v>
      </c>
      <c r="C8" s="152"/>
      <c r="D8" s="152"/>
      <c r="F8" s="141" t="s">
        <v>50</v>
      </c>
      <c r="G8" s="141" t="s">
        <v>39</v>
      </c>
    </row>
    <row r="9" spans="1:7">
      <c r="A9" s="42" t="s">
        <v>65</v>
      </c>
      <c r="B9" s="43" t="s">
        <v>153</v>
      </c>
      <c r="C9" s="152" t="s">
        <v>154</v>
      </c>
      <c r="D9" s="152"/>
      <c r="F9" s="144" t="s">
        <v>52</v>
      </c>
      <c r="G9" s="145">
        <v>0.72760000000000002</v>
      </c>
    </row>
    <row r="10" spans="1:7" ht="15.75" thickBot="1">
      <c r="A10" s="153" t="s">
        <v>155</v>
      </c>
      <c r="B10" s="153"/>
      <c r="C10" s="153"/>
      <c r="D10" s="153"/>
      <c r="F10" s="146" t="s">
        <v>55</v>
      </c>
      <c r="G10" s="145">
        <v>8.0799999999999997E-2</v>
      </c>
    </row>
    <row r="11" spans="1:7" ht="16.5" customHeight="1" thickTop="1" thickBot="1">
      <c r="A11" s="154" t="s">
        <v>156</v>
      </c>
      <c r="B11" s="154"/>
      <c r="C11" s="115" t="s">
        <v>157</v>
      </c>
      <c r="D11" s="46" t="s">
        <v>158</v>
      </c>
      <c r="F11" s="144" t="s">
        <v>58</v>
      </c>
      <c r="G11" s="145">
        <v>8.6999999999999994E-3</v>
      </c>
    </row>
    <row r="12" spans="1:7" ht="47.25" customHeight="1" thickTop="1">
      <c r="A12" s="155" t="s">
        <v>159</v>
      </c>
      <c r="B12" s="155"/>
      <c r="C12" s="8" t="s">
        <v>160</v>
      </c>
      <c r="D12" s="47">
        <v>1</v>
      </c>
    </row>
    <row r="13" spans="1:7">
      <c r="A13" s="156"/>
      <c r="B13" s="156"/>
      <c r="C13" s="48"/>
      <c r="D13" s="49"/>
    </row>
    <row r="14" spans="1:7" ht="15.75" thickBot="1">
      <c r="A14" s="153" t="s">
        <v>161</v>
      </c>
      <c r="B14" s="153"/>
      <c r="C14" s="153"/>
      <c r="D14" s="153"/>
    </row>
    <row r="15" spans="1:7" ht="16.5" thickTop="1" thickBot="1">
      <c r="A15" s="53" t="s">
        <v>1</v>
      </c>
      <c r="B15" s="54" t="s">
        <v>3</v>
      </c>
      <c r="C15" s="55" t="s">
        <v>38</v>
      </c>
      <c r="D15" s="55" t="s">
        <v>39</v>
      </c>
    </row>
    <row r="16" spans="1:7" ht="15.75" thickTop="1">
      <c r="A16" s="44">
        <v>1</v>
      </c>
      <c r="B16" s="45" t="s">
        <v>40</v>
      </c>
      <c r="C16" s="50" t="s">
        <v>9</v>
      </c>
      <c r="D16" s="50" t="str">
        <f>A12</f>
        <v>Vigilância e Segurança Patrimonial</v>
      </c>
    </row>
    <row r="17" spans="1:4">
      <c r="A17" s="42">
        <v>2</v>
      </c>
      <c r="B17" s="43" t="s">
        <v>42</v>
      </c>
      <c r="C17" s="50" t="s">
        <v>162</v>
      </c>
      <c r="D17" s="50" t="s">
        <v>163</v>
      </c>
    </row>
    <row r="18" spans="1:4">
      <c r="A18" s="44">
        <v>3</v>
      </c>
      <c r="B18" s="45" t="s">
        <v>44</v>
      </c>
      <c r="C18" s="50">
        <f>C8</f>
        <v>0</v>
      </c>
      <c r="D18" s="51"/>
    </row>
    <row r="19" spans="1:4">
      <c r="A19" s="42">
        <v>4</v>
      </c>
      <c r="B19" s="43" t="s">
        <v>46</v>
      </c>
      <c r="C19" s="50">
        <f>C8</f>
        <v>0</v>
      </c>
      <c r="D19" s="50" t="s">
        <v>164</v>
      </c>
    </row>
    <row r="20" spans="1:4">
      <c r="A20" s="44">
        <v>5</v>
      </c>
      <c r="B20" s="45" t="s">
        <v>47</v>
      </c>
      <c r="C20" s="50">
        <f>C8</f>
        <v>0</v>
      </c>
      <c r="D20" s="52" t="s">
        <v>165</v>
      </c>
    </row>
    <row r="22" spans="1:4">
      <c r="A22" s="159" t="s">
        <v>49</v>
      </c>
      <c r="B22" s="159"/>
      <c r="C22" s="159"/>
      <c r="D22" s="159"/>
    </row>
    <row r="23" spans="1:4" ht="15.75" thickBot="1">
      <c r="A23" s="53" t="s">
        <v>53</v>
      </c>
      <c r="B23" s="54" t="s">
        <v>54</v>
      </c>
      <c r="C23" s="55" t="s">
        <v>38</v>
      </c>
      <c r="D23" s="55" t="s">
        <v>39</v>
      </c>
    </row>
    <row r="24" spans="1:4" ht="15.75" thickTop="1">
      <c r="A24" s="44" t="s">
        <v>56</v>
      </c>
      <c r="B24" s="45" t="s">
        <v>57</v>
      </c>
      <c r="C24" s="116"/>
      <c r="D24" s="56">
        <f>D18</f>
        <v>0</v>
      </c>
    </row>
    <row r="25" spans="1:4">
      <c r="A25" s="42" t="s">
        <v>59</v>
      </c>
      <c r="B25" s="43" t="s">
        <v>60</v>
      </c>
      <c r="C25" s="116"/>
      <c r="D25" s="56">
        <f>D24*30%</f>
        <v>0</v>
      </c>
    </row>
    <row r="26" spans="1:4">
      <c r="A26" s="44" t="s">
        <v>61</v>
      </c>
      <c r="B26" s="45" t="s">
        <v>62</v>
      </c>
      <c r="C26" s="116"/>
      <c r="D26" s="56">
        <v>0</v>
      </c>
    </row>
    <row r="27" spans="1:4">
      <c r="A27" s="42" t="s">
        <v>63</v>
      </c>
      <c r="B27" s="43" t="s">
        <v>64</v>
      </c>
      <c r="C27" s="116"/>
      <c r="D27" s="56">
        <f>((D24+D25)*58.33%)*35%</f>
        <v>0</v>
      </c>
    </row>
    <row r="28" spans="1:4">
      <c r="A28" s="44" t="s">
        <v>65</v>
      </c>
      <c r="B28" s="45" t="s">
        <v>66</v>
      </c>
      <c r="C28" s="116"/>
      <c r="D28" s="56">
        <f>((D24+D25)*8.33%)*1.35</f>
        <v>0</v>
      </c>
    </row>
    <row r="29" spans="1:4" ht="15.75" thickBot="1">
      <c r="A29" s="42" t="s">
        <v>67</v>
      </c>
      <c r="B29" s="43" t="s">
        <v>68</v>
      </c>
      <c r="C29" s="116"/>
      <c r="D29" s="56">
        <v>0</v>
      </c>
    </row>
    <row r="30" spans="1:4" ht="15.75" thickTop="1">
      <c r="A30" s="57" t="s">
        <v>26</v>
      </c>
      <c r="B30" s="18"/>
      <c r="C30" s="58"/>
      <c r="D30" s="19">
        <f>SUM(D24:D29)</f>
        <v>0</v>
      </c>
    </row>
    <row r="32" spans="1:4" ht="15.75" thickBot="1">
      <c r="A32" s="53" t="s">
        <v>70</v>
      </c>
      <c r="B32" s="54" t="s">
        <v>71</v>
      </c>
      <c r="C32" s="55" t="s">
        <v>38</v>
      </c>
      <c r="D32" s="55" t="s">
        <v>39</v>
      </c>
    </row>
    <row r="33" spans="1:4" ht="15.75" thickTop="1">
      <c r="A33" s="21" t="s">
        <v>56</v>
      </c>
      <c r="B33" s="22" t="s">
        <v>72</v>
      </c>
      <c r="C33" s="116"/>
      <c r="D33" s="56">
        <v>0</v>
      </c>
    </row>
    <row r="34" spans="1:4">
      <c r="A34" s="24" t="s">
        <v>59</v>
      </c>
      <c r="B34" s="25" t="s">
        <v>73</v>
      </c>
      <c r="C34" s="116"/>
      <c r="D34" s="56">
        <v>0</v>
      </c>
    </row>
    <row r="35" spans="1:4">
      <c r="A35" s="21" t="s">
        <v>61</v>
      </c>
      <c r="B35" s="22" t="s">
        <v>74</v>
      </c>
      <c r="C35" s="116"/>
      <c r="D35" s="56">
        <v>0</v>
      </c>
    </row>
    <row r="36" spans="1:4" ht="68.25" thickBot="1">
      <c r="A36" s="27" t="s">
        <v>63</v>
      </c>
      <c r="B36" s="26" t="s">
        <v>68</v>
      </c>
      <c r="C36" s="148" t="s">
        <v>235</v>
      </c>
      <c r="D36" s="56">
        <v>0</v>
      </c>
    </row>
    <row r="37" spans="1:4" ht="15.75" thickTop="1">
      <c r="A37" s="57" t="s">
        <v>26</v>
      </c>
      <c r="B37" s="18"/>
      <c r="C37" s="58"/>
      <c r="D37" s="19">
        <f>SUM(D33:D36)</f>
        <v>0</v>
      </c>
    </row>
    <row r="39" spans="1:4">
      <c r="A39" s="163" t="s">
        <v>75</v>
      </c>
      <c r="B39" s="163"/>
      <c r="C39" s="163"/>
      <c r="D39" s="163"/>
    </row>
    <row r="40" spans="1:4" ht="15.75" thickBot="1">
      <c r="A40" s="53">
        <v>1</v>
      </c>
      <c r="B40" s="54" t="s">
        <v>54</v>
      </c>
      <c r="C40" s="55" t="s">
        <v>38</v>
      </c>
      <c r="D40" s="55" t="s">
        <v>39</v>
      </c>
    </row>
    <row r="41" spans="1:4" ht="15.75" thickTop="1">
      <c r="A41" s="21" t="s">
        <v>53</v>
      </c>
      <c r="B41" s="22" t="s">
        <v>76</v>
      </c>
      <c r="C41" s="59"/>
      <c r="D41" s="60">
        <f>D30</f>
        <v>0</v>
      </c>
    </row>
    <row r="42" spans="1:4" ht="15.75" thickBot="1">
      <c r="A42" s="28" t="s">
        <v>70</v>
      </c>
      <c r="B42" s="29" t="s">
        <v>71</v>
      </c>
      <c r="C42" s="61"/>
      <c r="D42" s="62">
        <f>D37</f>
        <v>0</v>
      </c>
    </row>
    <row r="43" spans="1:4" ht="15.75" thickTop="1">
      <c r="A43" s="57" t="s">
        <v>26</v>
      </c>
      <c r="B43" s="18"/>
      <c r="C43" s="58"/>
      <c r="D43" s="19">
        <f>SUM(D41:D42)</f>
        <v>0</v>
      </c>
    </row>
    <row r="45" spans="1:4">
      <c r="A45" s="159" t="s">
        <v>77</v>
      </c>
      <c r="B45" s="159"/>
      <c r="C45" s="159"/>
      <c r="D45" s="159"/>
    </row>
    <row r="46" spans="1:4">
      <c r="A46" s="163" t="s">
        <v>78</v>
      </c>
      <c r="B46" s="163"/>
      <c r="C46" s="163"/>
      <c r="D46" s="163"/>
    </row>
    <row r="47" spans="1:4" ht="15.75" thickBot="1">
      <c r="A47" s="53" t="s">
        <v>79</v>
      </c>
      <c r="B47" s="54" t="s">
        <v>80</v>
      </c>
      <c r="C47" s="55" t="s">
        <v>51</v>
      </c>
      <c r="D47" s="55" t="s">
        <v>39</v>
      </c>
    </row>
    <row r="48" spans="1:4" ht="15.75" thickTop="1">
      <c r="A48" s="21" t="s">
        <v>56</v>
      </c>
      <c r="B48" s="22" t="s">
        <v>81</v>
      </c>
      <c r="C48" s="31">
        <v>8.3333333333333301E-2</v>
      </c>
      <c r="D48" s="60">
        <f>D41*8.33%</f>
        <v>0</v>
      </c>
    </row>
    <row r="49" spans="1:4" ht="15.75" thickBot="1">
      <c r="A49" s="28" t="s">
        <v>59</v>
      </c>
      <c r="B49" s="29" t="s">
        <v>82</v>
      </c>
      <c r="C49" s="31">
        <f>(1/12)*(1+1/3)</f>
        <v>0.1111111111111111</v>
      </c>
      <c r="D49" s="62">
        <f>D41*C49</f>
        <v>0</v>
      </c>
    </row>
    <row r="50" spans="1:4" ht="15.75" thickTop="1">
      <c r="A50" s="57" t="s">
        <v>26</v>
      </c>
      <c r="B50" s="18"/>
      <c r="C50" s="58"/>
      <c r="D50" s="19">
        <f>SUM(D48:D49)</f>
        <v>0</v>
      </c>
    </row>
    <row r="51" spans="1:4" ht="5.25" customHeight="1"/>
    <row r="52" spans="1:4" ht="26.25" customHeight="1">
      <c r="A52" s="161" t="s">
        <v>166</v>
      </c>
      <c r="B52" s="161"/>
      <c r="C52" s="161"/>
      <c r="D52" s="161"/>
    </row>
    <row r="53" spans="1:4" ht="15" customHeight="1">
      <c r="A53" s="161" t="s">
        <v>167</v>
      </c>
      <c r="B53" s="161"/>
      <c r="C53" s="161"/>
      <c r="D53" s="161"/>
    </row>
    <row r="54" spans="1:4" ht="28.5" customHeight="1">
      <c r="A54" s="161" t="s">
        <v>168</v>
      </c>
      <c r="B54" s="161"/>
      <c r="C54" s="161"/>
      <c r="D54" s="161"/>
    </row>
    <row r="55" spans="1:4" ht="14.25" customHeight="1" thickBot="1">
      <c r="A55" s="63"/>
      <c r="B55" s="63"/>
      <c r="C55" s="63"/>
      <c r="D55" s="63"/>
    </row>
    <row r="56" spans="1:4" ht="15.75" thickTop="1">
      <c r="A56" s="165" t="s">
        <v>169</v>
      </c>
      <c r="B56" s="165"/>
      <c r="C56" s="64" t="s">
        <v>170</v>
      </c>
      <c r="D56" s="60">
        <f>D41</f>
        <v>0</v>
      </c>
    </row>
    <row r="57" spans="1:4" ht="15.75" thickBot="1">
      <c r="A57" s="165"/>
      <c r="B57" s="165"/>
      <c r="C57" s="65" t="s">
        <v>171</v>
      </c>
      <c r="D57" s="62">
        <f>D50</f>
        <v>0</v>
      </c>
    </row>
    <row r="58" spans="1:4" ht="15.75" thickTop="1">
      <c r="A58" s="165"/>
      <c r="B58" s="165"/>
      <c r="C58" s="66" t="s">
        <v>172</v>
      </c>
      <c r="D58" s="60">
        <f>SUM(D56:D57)</f>
        <v>0</v>
      </c>
    </row>
    <row r="60" spans="1:4">
      <c r="A60" s="162" t="s">
        <v>83</v>
      </c>
      <c r="B60" s="162"/>
      <c r="C60" s="162"/>
      <c r="D60" s="162"/>
    </row>
    <row r="61" spans="1:4" ht="15.75" thickBot="1">
      <c r="A61" s="53" t="s">
        <v>84</v>
      </c>
      <c r="B61" s="54" t="s">
        <v>85</v>
      </c>
      <c r="C61" s="55" t="s">
        <v>51</v>
      </c>
      <c r="D61" s="67" t="s">
        <v>173</v>
      </c>
    </row>
    <row r="62" spans="1:4" ht="15.75" thickTop="1">
      <c r="A62" s="44" t="s">
        <v>56</v>
      </c>
      <c r="B62" s="45" t="s">
        <v>86</v>
      </c>
      <c r="C62" s="31">
        <v>0.2</v>
      </c>
      <c r="D62" s="60">
        <f t="shared" ref="D62:D69" si="0">$D$58*C62</f>
        <v>0</v>
      </c>
    </row>
    <row r="63" spans="1:4">
      <c r="A63" s="42" t="s">
        <v>59</v>
      </c>
      <c r="B63" s="43" t="s">
        <v>87</v>
      </c>
      <c r="C63" s="32">
        <v>2.5000000000000001E-2</v>
      </c>
      <c r="D63" s="62">
        <f t="shared" si="0"/>
        <v>0</v>
      </c>
    </row>
    <row r="64" spans="1:4">
      <c r="A64" s="44" t="s">
        <v>61</v>
      </c>
      <c r="B64" s="45" t="s">
        <v>174</v>
      </c>
      <c r="C64" s="68"/>
      <c r="D64" s="56">
        <f t="shared" si="0"/>
        <v>0</v>
      </c>
    </row>
    <row r="65" spans="1:4">
      <c r="A65" s="42" t="s">
        <v>63</v>
      </c>
      <c r="B65" s="43" t="s">
        <v>88</v>
      </c>
      <c r="C65" s="32">
        <v>1.4999999999999999E-2</v>
      </c>
      <c r="D65" s="62">
        <f t="shared" si="0"/>
        <v>0</v>
      </c>
    </row>
    <row r="66" spans="1:4">
      <c r="A66" s="44" t="s">
        <v>65</v>
      </c>
      <c r="B66" s="45" t="s">
        <v>89</v>
      </c>
      <c r="C66" s="31">
        <v>0.01</v>
      </c>
      <c r="D66" s="60">
        <f t="shared" si="0"/>
        <v>0</v>
      </c>
    </row>
    <row r="67" spans="1:4">
      <c r="A67" s="42" t="s">
        <v>67</v>
      </c>
      <c r="B67" s="43" t="s">
        <v>90</v>
      </c>
      <c r="C67" s="32">
        <v>6.0000000000000001E-3</v>
      </c>
      <c r="D67" s="62">
        <f t="shared" si="0"/>
        <v>0</v>
      </c>
    </row>
    <row r="68" spans="1:4">
      <c r="A68" s="44" t="s">
        <v>91</v>
      </c>
      <c r="B68" s="45" t="s">
        <v>92</v>
      </c>
      <c r="C68" s="31">
        <v>2E-3</v>
      </c>
      <c r="D68" s="60">
        <f t="shared" si="0"/>
        <v>0</v>
      </c>
    </row>
    <row r="69" spans="1:4" ht="15.75" thickBot="1">
      <c r="A69" s="42" t="s">
        <v>93</v>
      </c>
      <c r="B69" s="43" t="s">
        <v>94</v>
      </c>
      <c r="C69" s="32">
        <v>0.08</v>
      </c>
      <c r="D69" s="62">
        <f t="shared" si="0"/>
        <v>0</v>
      </c>
    </row>
    <row r="70" spans="1:4" ht="15.75" thickTop="1">
      <c r="A70" s="57" t="s">
        <v>26</v>
      </c>
      <c r="B70" s="18"/>
      <c r="C70" s="69">
        <f>SUM(C62:C69)</f>
        <v>0.33800000000000002</v>
      </c>
      <c r="D70" s="19">
        <f>SUM(D62:D69)</f>
        <v>0</v>
      </c>
    </row>
    <row r="71" spans="1:4" ht="15" customHeight="1">
      <c r="A71" s="161" t="s">
        <v>175</v>
      </c>
      <c r="B71" s="161"/>
      <c r="C71" s="161"/>
      <c r="D71" s="161"/>
    </row>
    <row r="72" spans="1:4" ht="15" customHeight="1">
      <c r="A72" s="161" t="s">
        <v>176</v>
      </c>
      <c r="B72" s="161"/>
      <c r="C72" s="161"/>
      <c r="D72" s="161"/>
    </row>
    <row r="73" spans="1:4" ht="15" customHeight="1">
      <c r="A73" s="161" t="s">
        <v>177</v>
      </c>
      <c r="B73" s="161"/>
      <c r="C73" s="161"/>
      <c r="D73" s="161"/>
    </row>
    <row r="74" spans="1:4" ht="9" customHeight="1"/>
    <row r="75" spans="1:4">
      <c r="A75" s="162" t="s">
        <v>95</v>
      </c>
      <c r="B75" s="162"/>
      <c r="C75" s="162"/>
      <c r="D75" s="162"/>
    </row>
    <row r="76" spans="1:4" ht="15.75" thickBot="1">
      <c r="A76" s="53" t="s">
        <v>96</v>
      </c>
      <c r="B76" s="54" t="s">
        <v>97</v>
      </c>
      <c r="C76" s="55" t="s">
        <v>38</v>
      </c>
      <c r="D76" s="67" t="s">
        <v>39</v>
      </c>
    </row>
    <row r="77" spans="1:4" ht="15.75" thickTop="1">
      <c r="A77" s="44" t="s">
        <v>56</v>
      </c>
      <c r="B77" s="45" t="s">
        <v>98</v>
      </c>
      <c r="C77" s="116"/>
      <c r="D77" s="56"/>
    </row>
    <row r="78" spans="1:4">
      <c r="A78" s="42" t="s">
        <v>59</v>
      </c>
      <c r="B78" s="43" t="s">
        <v>99</v>
      </c>
      <c r="C78" s="116"/>
      <c r="D78" s="56"/>
    </row>
    <row r="79" spans="1:4">
      <c r="A79" s="44" t="s">
        <v>61</v>
      </c>
      <c r="B79" s="45" t="s">
        <v>100</v>
      </c>
      <c r="C79" s="116"/>
      <c r="D79" s="56"/>
    </row>
    <row r="80" spans="1:4">
      <c r="A80" s="42" t="s">
        <v>63</v>
      </c>
      <c r="B80" s="43" t="s">
        <v>231</v>
      </c>
      <c r="C80" s="147"/>
      <c r="D80" s="56"/>
    </row>
    <row r="81" spans="1:4" ht="15.75" thickBot="1">
      <c r="A81" s="44" t="s">
        <v>65</v>
      </c>
      <c r="B81" s="45" t="s">
        <v>68</v>
      </c>
      <c r="C81" s="116"/>
      <c r="D81" s="56"/>
    </row>
    <row r="82" spans="1:4" ht="15.75" thickTop="1">
      <c r="A82" s="57" t="s">
        <v>26</v>
      </c>
      <c r="B82" s="18"/>
      <c r="C82" s="18"/>
      <c r="D82" s="19">
        <f>SUM(D77:D81)</f>
        <v>0</v>
      </c>
    </row>
    <row r="83" spans="1:4" ht="15" customHeight="1">
      <c r="A83" s="161" t="s">
        <v>178</v>
      </c>
      <c r="B83" s="161"/>
      <c r="C83" s="161"/>
      <c r="D83" s="161"/>
    </row>
    <row r="84" spans="1:4" ht="15" customHeight="1">
      <c r="A84" s="161" t="s">
        <v>179</v>
      </c>
      <c r="B84" s="161"/>
      <c r="C84" s="161"/>
      <c r="D84" s="161"/>
    </row>
    <row r="85" spans="1:4" ht="6.75" customHeight="1"/>
    <row r="86" spans="1:4">
      <c r="A86" s="162" t="s">
        <v>101</v>
      </c>
      <c r="B86" s="162"/>
      <c r="C86" s="162"/>
      <c r="D86" s="162"/>
    </row>
    <row r="87" spans="1:4" ht="15.75" thickBot="1">
      <c r="A87" s="53" t="s">
        <v>180</v>
      </c>
      <c r="B87" s="54" t="s">
        <v>102</v>
      </c>
      <c r="C87" s="55" t="s">
        <v>38</v>
      </c>
      <c r="D87" s="67" t="s">
        <v>39</v>
      </c>
    </row>
    <row r="88" spans="1:4" ht="15.75" thickTop="1">
      <c r="A88" s="44" t="s">
        <v>79</v>
      </c>
      <c r="B88" s="45" t="s">
        <v>80</v>
      </c>
      <c r="C88" s="70"/>
      <c r="D88" s="60">
        <f>D50</f>
        <v>0</v>
      </c>
    </row>
    <row r="89" spans="1:4">
      <c r="A89" s="42" t="s">
        <v>84</v>
      </c>
      <c r="B89" s="43" t="s">
        <v>85</v>
      </c>
      <c r="C89" s="71"/>
      <c r="D89" s="62">
        <f>D70</f>
        <v>0</v>
      </c>
    </row>
    <row r="90" spans="1:4" ht="15.75" thickBot="1">
      <c r="A90" s="44" t="s">
        <v>96</v>
      </c>
      <c r="B90" s="45" t="s">
        <v>97</v>
      </c>
      <c r="C90" s="70"/>
      <c r="D90" s="60">
        <f>D82</f>
        <v>0</v>
      </c>
    </row>
    <row r="91" spans="1:4" ht="15.75" thickTop="1">
      <c r="A91" s="57" t="s">
        <v>26</v>
      </c>
      <c r="B91" s="18"/>
      <c r="C91" s="58"/>
      <c r="D91" s="19">
        <f>SUM(D88:D90)</f>
        <v>0</v>
      </c>
    </row>
    <row r="93" spans="1:4">
      <c r="A93" s="159" t="s">
        <v>103</v>
      </c>
      <c r="B93" s="159"/>
      <c r="C93" s="159"/>
      <c r="D93" s="159"/>
    </row>
    <row r="94" spans="1:4" ht="15.75" thickBot="1">
      <c r="A94" s="53" t="s">
        <v>181</v>
      </c>
      <c r="B94" s="54" t="s">
        <v>104</v>
      </c>
      <c r="C94" s="20" t="s">
        <v>38</v>
      </c>
      <c r="D94" s="55" t="s">
        <v>39</v>
      </c>
    </row>
    <row r="95" spans="1:4" ht="15.75" thickTop="1">
      <c r="A95" s="21" t="s">
        <v>56</v>
      </c>
      <c r="B95" s="22" t="s">
        <v>105</v>
      </c>
      <c r="C95" s="22"/>
      <c r="D95" s="23">
        <f>((SUM(D41+D50+D69+D82))/12)*G9</f>
        <v>0</v>
      </c>
    </row>
    <row r="96" spans="1:4">
      <c r="A96" s="21" t="s">
        <v>59</v>
      </c>
      <c r="B96" s="22" t="s">
        <v>109</v>
      </c>
      <c r="C96" s="22"/>
      <c r="D96" s="23">
        <f>(D69*40%)*G9</f>
        <v>0</v>
      </c>
    </row>
    <row r="97" spans="1:4">
      <c r="A97" s="28" t="s">
        <v>61</v>
      </c>
      <c r="B97" s="29" t="s">
        <v>106</v>
      </c>
      <c r="C97" s="29"/>
      <c r="D97" s="30">
        <f>(SUM(D41+D91)/12)*G10</f>
        <v>0</v>
      </c>
    </row>
    <row r="98" spans="1:4">
      <c r="A98" s="21" t="s">
        <v>63</v>
      </c>
      <c r="B98" s="22" t="s">
        <v>107</v>
      </c>
      <c r="C98" s="22"/>
      <c r="D98" s="23">
        <f>(D69*40%)*G10</f>
        <v>0</v>
      </c>
    </row>
    <row r="99" spans="1:4" ht="15.75" thickBot="1">
      <c r="A99" s="28" t="s">
        <v>65</v>
      </c>
      <c r="B99" s="29" t="s">
        <v>108</v>
      </c>
      <c r="C99" s="29"/>
      <c r="D99" s="30">
        <f>-D50*G11</f>
        <v>0</v>
      </c>
    </row>
    <row r="100" spans="1:4" ht="15.75" thickTop="1">
      <c r="A100" s="57" t="s">
        <v>26</v>
      </c>
      <c r="B100" s="18"/>
      <c r="C100" s="72">
        <v>0.54573333333333296</v>
      </c>
      <c r="D100" s="19">
        <f>SUM(D95:D99)</f>
        <v>0</v>
      </c>
    </row>
    <row r="102" spans="1:4" ht="16.5" thickTop="1" thickBot="1">
      <c r="A102" s="165" t="s">
        <v>182</v>
      </c>
      <c r="B102" s="165"/>
      <c r="C102" s="64" t="s">
        <v>183</v>
      </c>
      <c r="D102" s="73">
        <f>D41</f>
        <v>0</v>
      </c>
    </row>
    <row r="103" spans="1:4" ht="16.5" thickTop="1" thickBot="1">
      <c r="A103" s="165"/>
      <c r="B103" s="165"/>
      <c r="C103" s="65" t="s">
        <v>184</v>
      </c>
      <c r="D103" s="74">
        <f>D91</f>
        <v>0</v>
      </c>
    </row>
    <row r="104" spans="1:4" ht="16.5" thickTop="1" thickBot="1">
      <c r="A104" s="165"/>
      <c r="B104" s="165"/>
      <c r="C104" s="66" t="s">
        <v>185</v>
      </c>
      <c r="D104" s="73">
        <f>D100</f>
        <v>0</v>
      </c>
    </row>
    <row r="105" spans="1:4" ht="16.5" thickTop="1" thickBot="1">
      <c r="A105" s="165"/>
      <c r="B105" s="165"/>
      <c r="C105" s="65" t="s">
        <v>172</v>
      </c>
      <c r="D105" s="75">
        <f>TRUNC((SUM(D102:D104)),2)</f>
        <v>0</v>
      </c>
    </row>
    <row r="107" spans="1:4" ht="26.25" customHeight="1">
      <c r="A107" s="161" t="s">
        <v>186</v>
      </c>
      <c r="B107" s="161"/>
      <c r="C107" s="161"/>
      <c r="D107" s="161"/>
    </row>
    <row r="108" spans="1:4" ht="15" customHeight="1">
      <c r="A108" s="166" t="s">
        <v>110</v>
      </c>
      <c r="B108" s="166"/>
      <c r="C108" s="166"/>
      <c r="D108" s="166"/>
    </row>
    <row r="109" spans="1:4">
      <c r="A109" s="162" t="s">
        <v>111</v>
      </c>
      <c r="B109" s="162"/>
      <c r="C109" s="162"/>
      <c r="D109" s="162"/>
    </row>
    <row r="110" spans="1:4" ht="15.75" thickBot="1">
      <c r="A110" s="53" t="s">
        <v>112</v>
      </c>
      <c r="B110" s="54" t="s">
        <v>113</v>
      </c>
      <c r="C110" s="20" t="s">
        <v>114</v>
      </c>
      <c r="D110" s="55" t="s">
        <v>39</v>
      </c>
    </row>
    <row r="111" spans="1:4" ht="15.75" thickTop="1">
      <c r="A111" s="21" t="s">
        <v>56</v>
      </c>
      <c r="B111" s="22" t="s">
        <v>115</v>
      </c>
      <c r="C111" s="33">
        <v>15</v>
      </c>
      <c r="D111" s="60">
        <f t="shared" ref="D111:D116" si="1">(($D$105/30)*C111)/12</f>
        <v>0</v>
      </c>
    </row>
    <row r="112" spans="1:4">
      <c r="A112" s="28" t="s">
        <v>59</v>
      </c>
      <c r="B112" s="29" t="s">
        <v>116</v>
      </c>
      <c r="C112" s="34">
        <f>1+0.3044+0.0309+0.0185+0.02+0.004+0.0014</f>
        <v>1.3792</v>
      </c>
      <c r="D112" s="62">
        <f t="shared" si="1"/>
        <v>0</v>
      </c>
    </row>
    <row r="113" spans="1:4">
      <c r="A113" s="21" t="s">
        <v>61</v>
      </c>
      <c r="B113" s="22" t="s">
        <v>117</v>
      </c>
      <c r="C113" s="33">
        <v>0.32129999999999997</v>
      </c>
      <c r="D113" s="60">
        <f t="shared" si="1"/>
        <v>0</v>
      </c>
    </row>
    <row r="114" spans="1:4">
      <c r="A114" s="28" t="s">
        <v>63</v>
      </c>
      <c r="B114" s="29" t="s">
        <v>118</v>
      </c>
      <c r="C114" s="34">
        <v>0.69130000000000003</v>
      </c>
      <c r="D114" s="62">
        <f t="shared" si="1"/>
        <v>0</v>
      </c>
    </row>
    <row r="115" spans="1:4">
      <c r="A115" s="21" t="s">
        <v>65</v>
      </c>
      <c r="B115" s="22" t="s">
        <v>119</v>
      </c>
      <c r="C115" s="33">
        <v>0.24959999999999999</v>
      </c>
      <c r="D115" s="60">
        <f t="shared" si="1"/>
        <v>0</v>
      </c>
    </row>
    <row r="116" spans="1:4" ht="15.75" thickBot="1">
      <c r="A116" s="28" t="s">
        <v>67</v>
      </c>
      <c r="B116" s="29" t="s">
        <v>120</v>
      </c>
      <c r="C116" s="34">
        <v>2.5</v>
      </c>
      <c r="D116" s="62">
        <f t="shared" si="1"/>
        <v>0</v>
      </c>
    </row>
    <row r="117" spans="1:4" ht="15.75" thickTop="1">
      <c r="A117" s="57" t="s">
        <v>26</v>
      </c>
      <c r="B117" s="18"/>
      <c r="C117" s="76">
        <f>SUM(C111:C116)</f>
        <v>20.141400000000004</v>
      </c>
      <c r="D117" s="19">
        <f>SUM(D111:D116)</f>
        <v>0</v>
      </c>
    </row>
    <row r="119" spans="1:4">
      <c r="A119" s="162" t="s">
        <v>121</v>
      </c>
      <c r="B119" s="162"/>
      <c r="C119" s="162"/>
      <c r="D119" s="162"/>
    </row>
    <row r="120" spans="1:4" ht="15.75" thickBot="1">
      <c r="A120" s="53" t="s">
        <v>122</v>
      </c>
      <c r="B120" s="54" t="s">
        <v>123</v>
      </c>
      <c r="C120" s="55" t="s">
        <v>38</v>
      </c>
      <c r="D120" s="55" t="s">
        <v>39</v>
      </c>
    </row>
    <row r="121" spans="1:4" ht="46.5" thickTop="1" thickBot="1">
      <c r="A121" s="21" t="s">
        <v>56</v>
      </c>
      <c r="B121" s="77" t="s">
        <v>124</v>
      </c>
      <c r="C121" s="149" t="s">
        <v>234</v>
      </c>
      <c r="D121" s="60">
        <f>TRUNC((D105/192)*(15))</f>
        <v>0</v>
      </c>
    </row>
    <row r="122" spans="1:4" ht="15.75" thickTop="1">
      <c r="A122" s="57" t="s">
        <v>26</v>
      </c>
      <c r="B122" s="18"/>
      <c r="C122" s="72"/>
      <c r="D122" s="19">
        <f>D121</f>
        <v>0</v>
      </c>
    </row>
    <row r="124" spans="1:4">
      <c r="A124" s="162" t="s">
        <v>125</v>
      </c>
      <c r="B124" s="162"/>
      <c r="C124" s="162"/>
      <c r="D124" s="162"/>
    </row>
    <row r="125" spans="1:4" ht="15.75" thickBot="1">
      <c r="A125" s="53" t="s">
        <v>126</v>
      </c>
      <c r="B125" s="54" t="s">
        <v>127</v>
      </c>
      <c r="C125" s="55" t="s">
        <v>38</v>
      </c>
      <c r="D125" s="67" t="s">
        <v>39</v>
      </c>
    </row>
    <row r="126" spans="1:4" ht="15.75" thickTop="1">
      <c r="A126" s="44" t="s">
        <v>112</v>
      </c>
      <c r="B126" s="45" t="s">
        <v>113</v>
      </c>
      <c r="C126" s="45"/>
      <c r="D126" s="60">
        <f>D117</f>
        <v>0</v>
      </c>
    </row>
    <row r="127" spans="1:4" ht="15.75" thickBot="1">
      <c r="A127" s="42" t="s">
        <v>122</v>
      </c>
      <c r="B127" s="43" t="s">
        <v>128</v>
      </c>
      <c r="C127" s="43"/>
      <c r="D127" s="62">
        <f>D122</f>
        <v>0</v>
      </c>
    </row>
    <row r="128" spans="1:4" ht="15.75" thickTop="1">
      <c r="A128" s="57" t="s">
        <v>26</v>
      </c>
      <c r="B128" s="18"/>
      <c r="C128" s="72"/>
      <c r="D128" s="19">
        <f>SUM(D126:D127)</f>
        <v>0</v>
      </c>
    </row>
    <row r="130" spans="1:6">
      <c r="A130" s="159" t="s">
        <v>129</v>
      </c>
      <c r="B130" s="159"/>
      <c r="C130" s="159"/>
      <c r="D130" s="159"/>
    </row>
    <row r="131" spans="1:6" ht="15.75" thickBot="1">
      <c r="A131" s="53" t="s">
        <v>130</v>
      </c>
      <c r="B131" s="54" t="s">
        <v>131</v>
      </c>
      <c r="C131" s="55" t="s">
        <v>38</v>
      </c>
      <c r="D131" s="67" t="s">
        <v>39</v>
      </c>
    </row>
    <row r="132" spans="1:6" ht="15.75" thickTop="1">
      <c r="A132" s="21" t="s">
        <v>56</v>
      </c>
      <c r="B132" s="22" t="s">
        <v>132</v>
      </c>
      <c r="C132" s="45"/>
      <c r="D132" s="56">
        <f>Insumos!H14</f>
        <v>0</v>
      </c>
    </row>
    <row r="133" spans="1:6">
      <c r="A133" s="28" t="s">
        <v>59</v>
      </c>
      <c r="B133" s="29" t="s">
        <v>133</v>
      </c>
      <c r="C133" s="43"/>
      <c r="D133" s="56">
        <f>Insumos!H22</f>
        <v>0</v>
      </c>
    </row>
    <row r="134" spans="1:6">
      <c r="A134" s="21" t="s">
        <v>61</v>
      </c>
      <c r="B134" s="22" t="s">
        <v>134</v>
      </c>
      <c r="C134" s="45"/>
      <c r="D134" s="56">
        <f>Insumos!H31</f>
        <v>0</v>
      </c>
    </row>
    <row r="135" spans="1:6" ht="15.75" thickBot="1">
      <c r="A135" s="28" t="s">
        <v>63</v>
      </c>
      <c r="B135" s="29" t="s">
        <v>68</v>
      </c>
      <c r="C135" s="43"/>
      <c r="D135" s="56">
        <v>0</v>
      </c>
    </row>
    <row r="136" spans="1:6" ht="15.75" thickTop="1">
      <c r="A136" s="57" t="s">
        <v>26</v>
      </c>
      <c r="B136" s="18"/>
      <c r="C136" s="18"/>
      <c r="D136" s="19">
        <f>SUM(D132:D135)</f>
        <v>0</v>
      </c>
    </row>
    <row r="138" spans="1:6" ht="16.5" thickTop="1" thickBot="1">
      <c r="A138" s="165" t="s">
        <v>187</v>
      </c>
      <c r="B138" s="165"/>
      <c r="C138" s="66" t="s">
        <v>188</v>
      </c>
      <c r="D138" s="78">
        <f>D43</f>
        <v>0</v>
      </c>
    </row>
    <row r="139" spans="1:6" ht="16.5" thickTop="1" thickBot="1">
      <c r="A139" s="165"/>
      <c r="B139" s="165"/>
      <c r="C139" s="65" t="s">
        <v>184</v>
      </c>
      <c r="D139" s="78">
        <f>D91</f>
        <v>0</v>
      </c>
    </row>
    <row r="140" spans="1:6" ht="16.5" thickTop="1" thickBot="1">
      <c r="A140" s="165"/>
      <c r="B140" s="165"/>
      <c r="C140" s="66" t="s">
        <v>185</v>
      </c>
      <c r="D140" s="78">
        <f>D100</f>
        <v>0</v>
      </c>
    </row>
    <row r="141" spans="1:6" ht="16.5" thickTop="1" thickBot="1">
      <c r="A141" s="165"/>
      <c r="B141" s="165"/>
      <c r="C141" s="65" t="s">
        <v>189</v>
      </c>
      <c r="D141" s="78">
        <f>D128</f>
        <v>0</v>
      </c>
    </row>
    <row r="142" spans="1:6" ht="16.5" thickTop="1" thickBot="1">
      <c r="A142" s="165"/>
      <c r="B142" s="165"/>
      <c r="C142" s="66" t="s">
        <v>190</v>
      </c>
      <c r="D142" s="78">
        <f>D136</f>
        <v>0</v>
      </c>
    </row>
    <row r="143" spans="1:6" ht="16.5" thickTop="1" thickBot="1">
      <c r="A143" s="165"/>
      <c r="B143" s="165"/>
      <c r="C143" s="65" t="s">
        <v>172</v>
      </c>
      <c r="D143" s="79">
        <f>TRUNC((SUM(D138:D142)),2)</f>
        <v>0</v>
      </c>
      <c r="F143" s="80"/>
    </row>
    <row r="145" spans="1:4">
      <c r="A145" s="159" t="s">
        <v>135</v>
      </c>
      <c r="B145" s="159"/>
      <c r="C145" s="159"/>
      <c r="D145" s="159"/>
    </row>
    <row r="146" spans="1:4" ht="15.75" thickBot="1">
      <c r="A146" s="53" t="s">
        <v>136</v>
      </c>
      <c r="B146" s="54" t="s">
        <v>137</v>
      </c>
      <c r="C146" s="55" t="s">
        <v>51</v>
      </c>
      <c r="D146" s="67" t="s">
        <v>39</v>
      </c>
    </row>
    <row r="147" spans="1:4" ht="15.75" thickTop="1">
      <c r="A147" s="44" t="s">
        <v>56</v>
      </c>
      <c r="B147" s="45" t="s">
        <v>138</v>
      </c>
      <c r="C147" s="68"/>
      <c r="D147" s="56">
        <f>$D$143*C147</f>
        <v>0</v>
      </c>
    </row>
    <row r="148" spans="1:4">
      <c r="A148" s="42" t="s">
        <v>59</v>
      </c>
      <c r="B148" s="43" t="s">
        <v>69</v>
      </c>
      <c r="C148" s="68"/>
      <c r="D148" s="56">
        <f>($D$143+D147)*C148</f>
        <v>0</v>
      </c>
    </row>
    <row r="149" spans="1:4">
      <c r="A149" s="44" t="s">
        <v>61</v>
      </c>
      <c r="B149" s="45" t="s">
        <v>139</v>
      </c>
      <c r="C149" s="31">
        <f>SUM(C150:C152)</f>
        <v>7.6499999999999999E-2</v>
      </c>
      <c r="D149" s="56"/>
    </row>
    <row r="150" spans="1:4">
      <c r="A150" s="42"/>
      <c r="B150" s="43" t="s">
        <v>191</v>
      </c>
      <c r="C150" s="32">
        <v>6.4999999999999997E-3</v>
      </c>
      <c r="D150" s="81">
        <f>(SUM($D$143+$D$147+$D$148)/(1-$C$149))*C150</f>
        <v>0</v>
      </c>
    </row>
    <row r="151" spans="1:4">
      <c r="B151" s="45" t="s">
        <v>192</v>
      </c>
      <c r="C151" s="31">
        <v>0.03</v>
      </c>
      <c r="D151" s="81">
        <f>SUM($D$143+$D$147+$D$148)/(1-$C$149)*C151</f>
        <v>0</v>
      </c>
    </row>
    <row r="152" spans="1:4" ht="15.75" thickBot="1">
      <c r="B152" s="43" t="s">
        <v>193</v>
      </c>
      <c r="C152" s="68">
        <v>0.04</v>
      </c>
      <c r="D152" s="81">
        <f>SUM($D$143+$D$147+$D$148)/(1-$C$149)*C152</f>
        <v>0</v>
      </c>
    </row>
    <row r="153" spans="1:4" ht="15.75" thickTop="1">
      <c r="A153" s="57" t="s">
        <v>26</v>
      </c>
      <c r="B153" s="18"/>
      <c r="C153" s="58"/>
      <c r="D153" s="19">
        <f>SUM(D147:D152)</f>
        <v>0</v>
      </c>
    </row>
    <row r="154" spans="1:4" ht="15" customHeight="1">
      <c r="A154" s="161" t="s">
        <v>194</v>
      </c>
      <c r="B154" s="161"/>
      <c r="C154" s="161"/>
      <c r="D154" s="161"/>
    </row>
    <row r="155" spans="1:4" ht="15" customHeight="1">
      <c r="A155" s="161" t="s">
        <v>195</v>
      </c>
      <c r="B155" s="161"/>
      <c r="C155" s="161"/>
      <c r="D155" s="161"/>
    </row>
    <row r="157" spans="1:4">
      <c r="A157" s="159" t="s">
        <v>140</v>
      </c>
      <c r="B157" s="159"/>
      <c r="C157" s="159"/>
      <c r="D157" s="159"/>
    </row>
    <row r="158" spans="1:4" ht="15.75" thickBot="1">
      <c r="A158" s="53" t="s">
        <v>1</v>
      </c>
      <c r="B158" s="54" t="s">
        <v>141</v>
      </c>
      <c r="C158" s="55" t="s">
        <v>9</v>
      </c>
      <c r="D158" s="67" t="s">
        <v>39</v>
      </c>
    </row>
    <row r="159" spans="1:4" ht="15.75" thickTop="1">
      <c r="A159" s="44" t="s">
        <v>56</v>
      </c>
      <c r="B159" s="45" t="s">
        <v>49</v>
      </c>
      <c r="C159" s="45"/>
      <c r="D159" s="60">
        <f>D138</f>
        <v>0</v>
      </c>
    </row>
    <row r="160" spans="1:4">
      <c r="A160" s="42" t="s">
        <v>59</v>
      </c>
      <c r="B160" s="43" t="s">
        <v>77</v>
      </c>
      <c r="C160" s="43"/>
      <c r="D160" s="62">
        <f>D139</f>
        <v>0</v>
      </c>
    </row>
    <row r="161" spans="1:4">
      <c r="A161" s="44" t="s">
        <v>61</v>
      </c>
      <c r="B161" s="45" t="s">
        <v>103</v>
      </c>
      <c r="C161" s="45"/>
      <c r="D161" s="60">
        <f>D140</f>
        <v>0</v>
      </c>
    </row>
    <row r="162" spans="1:4">
      <c r="A162" s="42" t="s">
        <v>63</v>
      </c>
      <c r="B162" s="43" t="s">
        <v>142</v>
      </c>
      <c r="C162" s="43"/>
      <c r="D162" s="62">
        <f>D141</f>
        <v>0</v>
      </c>
    </row>
    <row r="163" spans="1:4">
      <c r="A163" s="44" t="s">
        <v>65</v>
      </c>
      <c r="B163" s="45" t="s">
        <v>129</v>
      </c>
      <c r="C163" s="45"/>
      <c r="D163" s="60">
        <f>D142</f>
        <v>0</v>
      </c>
    </row>
    <row r="164" spans="1:4">
      <c r="A164" s="82"/>
      <c r="B164" s="71" t="s">
        <v>143</v>
      </c>
      <c r="C164" s="43"/>
      <c r="D164" s="62">
        <f>SUM(D159:D163)</f>
        <v>0</v>
      </c>
    </row>
    <row r="165" spans="1:4">
      <c r="A165" s="44" t="s">
        <v>67</v>
      </c>
      <c r="B165" s="45" t="s">
        <v>135</v>
      </c>
      <c r="C165" s="45"/>
      <c r="D165" s="60">
        <f>D153</f>
        <v>0</v>
      </c>
    </row>
    <row r="166" spans="1:4">
      <c r="A166" s="83"/>
      <c r="B166" s="84" t="s">
        <v>196</v>
      </c>
      <c r="C166" s="85"/>
      <c r="D166" s="86">
        <f>SUM(D164:D165)</f>
        <v>0</v>
      </c>
    </row>
    <row r="167" spans="1:4">
      <c r="A167" s="87"/>
      <c r="B167" s="88" t="s">
        <v>197</v>
      </c>
      <c r="C167" s="89"/>
      <c r="D167" s="86">
        <f>D166*2</f>
        <v>0</v>
      </c>
    </row>
  </sheetData>
  <mergeCells count="43">
    <mergeCell ref="F1:G1"/>
    <mergeCell ref="A157:D157"/>
    <mergeCell ref="A102:B105"/>
    <mergeCell ref="A107:D107"/>
    <mergeCell ref="A108:D108"/>
    <mergeCell ref="A109:D109"/>
    <mergeCell ref="A119:D119"/>
    <mergeCell ref="A124:D124"/>
    <mergeCell ref="A130:D130"/>
    <mergeCell ref="A138:B143"/>
    <mergeCell ref="A145:D145"/>
    <mergeCell ref="A154:D154"/>
    <mergeCell ref="A155:D155"/>
    <mergeCell ref="F7:G7"/>
    <mergeCell ref="A54:D54"/>
    <mergeCell ref="A56:B58"/>
    <mergeCell ref="A52:D52"/>
    <mergeCell ref="A14:D14"/>
    <mergeCell ref="A22:D22"/>
    <mergeCell ref="A39:D39"/>
    <mergeCell ref="A45:D45"/>
    <mergeCell ref="A46:D46"/>
    <mergeCell ref="A83:D83"/>
    <mergeCell ref="A84:D84"/>
    <mergeCell ref="A86:D86"/>
    <mergeCell ref="A93:D93"/>
    <mergeCell ref="A53:D53"/>
    <mergeCell ref="A60:D60"/>
    <mergeCell ref="A71:D71"/>
    <mergeCell ref="A72:D72"/>
    <mergeCell ref="A73:D73"/>
    <mergeCell ref="A75:D75"/>
    <mergeCell ref="C8:D8"/>
    <mergeCell ref="A1:D1"/>
    <mergeCell ref="A2:D2"/>
    <mergeCell ref="A5:D5"/>
    <mergeCell ref="C6:D6"/>
    <mergeCell ref="C7:D7"/>
    <mergeCell ref="C9:D9"/>
    <mergeCell ref="A10:D10"/>
    <mergeCell ref="A11:B11"/>
    <mergeCell ref="A12:B12"/>
    <mergeCell ref="A13:B13"/>
  </mergeCells>
  <pageMargins left="0.51180555555555496" right="0.51180555555555496" top="0.78749999999999998" bottom="0.78749999999999998" header="0.51180555555555496" footer="0.51180555555555496"/>
  <pageSetup paperSize="9" scale="63" firstPageNumber="0" fitToHeight="0" orientation="portrait" horizontalDpi="300" verticalDpi="300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J15"/>
  <sheetViews>
    <sheetView showGridLines="0" tabSelected="1" zoomScaleNormal="100" zoomScalePageLayoutView="96" workbookViewId="0">
      <selection activeCell="F7" sqref="F7:I8"/>
    </sheetView>
  </sheetViews>
  <sheetFormatPr defaultColWidth="11.5703125" defaultRowHeight="15"/>
  <cols>
    <col min="1" max="1" width="2.42578125" style="90" customWidth="1"/>
    <col min="2" max="2" width="3.85546875" style="90" customWidth="1"/>
    <col min="3" max="3" width="74.7109375" style="90" customWidth="1"/>
    <col min="4" max="4" width="5.5703125" style="90" customWidth="1"/>
    <col min="5" max="5" width="8.85546875" style="90" customWidth="1"/>
    <col min="6" max="6" width="16.28515625" style="90" customWidth="1"/>
    <col min="7" max="7" width="18.140625" style="90" customWidth="1"/>
    <col min="8" max="8" width="13.5703125" style="90" customWidth="1"/>
    <col min="9" max="9" width="21.28515625" style="90" customWidth="1"/>
    <col min="10" max="10" width="9.28515625" style="90" bestFit="1" customWidth="1"/>
    <col min="11" max="12" width="15.7109375" style="90" customWidth="1"/>
    <col min="13" max="13" width="13" style="90" customWidth="1"/>
    <col min="14" max="14" width="16" style="91" customWidth="1"/>
    <col min="15" max="15" width="10.5703125" style="90" customWidth="1"/>
    <col min="16" max="16" width="15.5703125" style="90" customWidth="1"/>
    <col min="17" max="18" width="11.5703125" style="90"/>
    <col min="19" max="19" width="17.85546875" style="90" customWidth="1"/>
    <col min="20" max="20" width="13" style="90" customWidth="1"/>
    <col min="21" max="1024" width="11.5703125" style="90"/>
  </cols>
  <sheetData>
    <row r="1" spans="1:13" s="90" customFormat="1" ht="39" customHeight="1">
      <c r="C1" s="170" t="s">
        <v>198</v>
      </c>
      <c r="D1" s="170"/>
      <c r="E1" s="170"/>
      <c r="F1" s="170"/>
      <c r="G1" s="170"/>
      <c r="H1" s="170"/>
      <c r="I1" s="170"/>
      <c r="J1" s="92"/>
      <c r="K1" s="93"/>
    </row>
    <row r="2" spans="1:13" s="90" customFormat="1" ht="21" customHeight="1">
      <c r="C2" s="171" t="s">
        <v>199</v>
      </c>
      <c r="D2" s="171"/>
      <c r="E2" s="171"/>
      <c r="F2" s="171"/>
      <c r="G2" s="171"/>
      <c r="H2" s="171"/>
      <c r="I2" s="171"/>
      <c r="J2" s="94"/>
      <c r="K2" s="93"/>
    </row>
    <row r="3" spans="1:13" ht="11.65" customHeight="1">
      <c r="A3" s="95"/>
      <c r="B3" s="95"/>
      <c r="C3" s="96"/>
      <c r="D3" s="96"/>
      <c r="E3" s="96"/>
      <c r="F3" s="96"/>
      <c r="G3" s="96"/>
      <c r="H3" s="96"/>
      <c r="I3" s="96"/>
      <c r="J3" s="92"/>
      <c r="K3" s="97"/>
      <c r="L3" s="97"/>
      <c r="M3" s="97"/>
    </row>
    <row r="4" spans="1:13" ht="19.350000000000001" customHeight="1">
      <c r="A4" s="95"/>
      <c r="B4" s="95"/>
      <c r="C4" s="96"/>
      <c r="D4" s="96"/>
      <c r="E4" s="96"/>
      <c r="F4" s="96"/>
      <c r="G4" s="96"/>
      <c r="H4" s="96"/>
      <c r="I4" s="96"/>
      <c r="J4" s="92"/>
      <c r="K4" s="97"/>
      <c r="L4" s="97"/>
      <c r="M4" s="97"/>
    </row>
    <row r="5" spans="1:13" s="90" customFormat="1" ht="29.25" customHeight="1">
      <c r="C5" s="172" t="s">
        <v>200</v>
      </c>
      <c r="D5" s="173" t="s">
        <v>218</v>
      </c>
      <c r="E5" s="173"/>
      <c r="F5" s="173"/>
      <c r="G5" s="173"/>
      <c r="H5" s="172" t="s">
        <v>201</v>
      </c>
      <c r="I5" s="172" t="s">
        <v>202</v>
      </c>
    </row>
    <row r="6" spans="1:13" s="90" customFormat="1" ht="16.899999999999999" customHeight="1">
      <c r="C6" s="172"/>
      <c r="D6" s="98" t="s">
        <v>203</v>
      </c>
      <c r="E6" s="99" t="s">
        <v>204</v>
      </c>
      <c r="F6" s="99" t="s">
        <v>205</v>
      </c>
      <c r="G6" s="99" t="s">
        <v>206</v>
      </c>
      <c r="H6" s="172"/>
      <c r="I6" s="172"/>
      <c r="J6" s="100"/>
    </row>
    <row r="7" spans="1:13" s="90" customFormat="1" ht="28.35" customHeight="1">
      <c r="C7" s="101" t="s">
        <v>207</v>
      </c>
      <c r="D7" s="102">
        <f>E7*2</f>
        <v>2</v>
      </c>
      <c r="E7" s="102">
        <v>1</v>
      </c>
      <c r="F7" s="103">
        <f>'Vigilante Diurno'!D18</f>
        <v>0</v>
      </c>
      <c r="G7" s="104">
        <f>'Vigilante Diurno'!D167</f>
        <v>0</v>
      </c>
      <c r="H7" s="105">
        <f>G7*E7</f>
        <v>0</v>
      </c>
      <c r="I7" s="105">
        <f>ROUND(H7*12,2)</f>
        <v>0</v>
      </c>
    </row>
    <row r="8" spans="1:13" s="90" customFormat="1" ht="28.35" customHeight="1">
      <c r="C8" s="101" t="s">
        <v>208</v>
      </c>
      <c r="D8" s="102">
        <f>E8*2</f>
        <v>2</v>
      </c>
      <c r="E8" s="102">
        <v>1</v>
      </c>
      <c r="F8" s="103">
        <f>'Vigilante Noturno'!D18</f>
        <v>0</v>
      </c>
      <c r="G8" s="103">
        <f>'Vigilante Noturno'!D167</f>
        <v>0</v>
      </c>
      <c r="H8" s="103">
        <f>G8*E8</f>
        <v>0</v>
      </c>
      <c r="I8" s="103">
        <f>ROUND(H8*12,2)</f>
        <v>0</v>
      </c>
    </row>
    <row r="9" spans="1:13" s="92" customFormat="1" ht="28.35" customHeight="1">
      <c r="C9" s="167" t="s">
        <v>26</v>
      </c>
      <c r="D9" s="167"/>
      <c r="E9" s="167"/>
      <c r="F9" s="167"/>
      <c r="G9" s="167"/>
      <c r="H9" s="106">
        <f>SUM(H7:H8)</f>
        <v>0</v>
      </c>
      <c r="I9" s="107">
        <f>SUM(I7:I8)</f>
        <v>0</v>
      </c>
    </row>
    <row r="10" spans="1:13" ht="15" customHeight="1">
      <c r="C10" s="108"/>
      <c r="D10" s="108"/>
      <c r="E10" s="108"/>
      <c r="F10" s="108"/>
      <c r="G10" s="108"/>
      <c r="H10" s="108"/>
      <c r="I10" s="108"/>
    </row>
    <row r="11" spans="1:13" s="90" customFormat="1" ht="22.35" customHeight="1">
      <c r="C11" s="109" t="s">
        <v>209</v>
      </c>
      <c r="D11" s="110"/>
      <c r="E11" s="110"/>
      <c r="F11" s="110"/>
      <c r="G11" s="110"/>
      <c r="H11" s="168">
        <f>H9</f>
        <v>0</v>
      </c>
      <c r="I11" s="168"/>
      <c r="J11" s="92"/>
    </row>
    <row r="12" spans="1:13" s="90" customFormat="1" ht="22.35" customHeight="1">
      <c r="C12" s="109" t="s">
        <v>210</v>
      </c>
      <c r="D12" s="110"/>
      <c r="E12" s="110"/>
      <c r="F12" s="110"/>
      <c r="G12" s="110"/>
      <c r="H12" s="168">
        <f>I9</f>
        <v>0</v>
      </c>
      <c r="I12" s="168"/>
      <c r="J12" s="92"/>
    </row>
    <row r="13" spans="1:13" ht="15" customHeight="1">
      <c r="C13" s="108"/>
      <c r="D13" s="108"/>
      <c r="E13" s="108"/>
      <c r="F13" s="108"/>
      <c r="G13" s="108"/>
      <c r="H13" s="108"/>
      <c r="I13" s="108"/>
      <c r="L13" s="111"/>
    </row>
    <row r="14" spans="1:13" ht="15" customHeight="1">
      <c r="C14" s="169" t="s">
        <v>219</v>
      </c>
      <c r="D14" s="169"/>
      <c r="E14" s="169"/>
      <c r="F14" s="169"/>
      <c r="G14" s="169"/>
      <c r="H14" s="169"/>
      <c r="I14" s="169"/>
      <c r="L14" s="111"/>
    </row>
    <row r="15" spans="1:13" s="112" customFormat="1" ht="19.7" customHeight="1">
      <c r="C15" s="169"/>
      <c r="D15" s="169"/>
      <c r="E15" s="169"/>
      <c r="F15" s="169"/>
      <c r="G15" s="169"/>
      <c r="H15" s="169"/>
      <c r="I15" s="169"/>
      <c r="J15" s="113"/>
      <c r="K15" s="114"/>
      <c r="L15" s="114"/>
    </row>
  </sheetData>
  <mergeCells count="10">
    <mergeCell ref="C9:G9"/>
    <mergeCell ref="H11:I11"/>
    <mergeCell ref="H12:I12"/>
    <mergeCell ref="C14:I15"/>
    <mergeCell ref="C1:I1"/>
    <mergeCell ref="C2:I2"/>
    <mergeCell ref="C5:C6"/>
    <mergeCell ref="D5:G5"/>
    <mergeCell ref="H5:H6"/>
    <mergeCell ref="I5:I6"/>
  </mergeCells>
  <printOptions horizontalCentered="1" verticalCentered="1"/>
  <pageMargins left="0.23611111111111099" right="0.23611111111111099" top="0.74791666666666701" bottom="0.74791666666666701" header="0.51180555555555496" footer="0.51180555555555496"/>
  <pageSetup paperSize="9" scale="75" firstPageNumber="51" orientation="landscape" useFirstPageNumber="1" horizontalDpi="300" verticalDpi="300" r:id="rId1"/>
  <rowBreaks count="4" manualBreakCount="4">
    <brk id="17" max="16383" man="1"/>
    <brk id="31" max="16383" man="1"/>
    <brk id="72" max="16383" man="1"/>
    <brk id="1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Insumos</vt:lpstr>
      <vt:lpstr>Vigilante Diurno</vt:lpstr>
      <vt:lpstr>Vigilante Noturno</vt:lpstr>
      <vt:lpstr>Valor Global da Proposta</vt:lpstr>
      <vt:lpstr>Insumos!Area_de_impressao</vt:lpstr>
      <vt:lpstr>'Valor Global da Proposta'!Area_de_impressao</vt:lpstr>
      <vt:lpstr>'Vigilante Diurno'!Area_de_impressao</vt:lpstr>
      <vt:lpstr>'Vigilante Noturno'!Area_de_impressao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 Guimaraes Garcia da Costa</dc:creator>
  <dc:description/>
  <cp:lastModifiedBy>Juliana Guimaraes Garcia da Costa</cp:lastModifiedBy>
  <cp:revision>2</cp:revision>
  <cp:lastPrinted>2020-09-04T12:16:52Z</cp:lastPrinted>
  <dcterms:created xsi:type="dcterms:W3CDTF">2020-02-05T18:46:22Z</dcterms:created>
  <dcterms:modified xsi:type="dcterms:W3CDTF">2020-09-04T12:17:33Z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