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01" activeTab="0"/>
  </bookViews>
  <sheets>
    <sheet name="Contratação 30 meses" sheetId="1" r:id="rId1"/>
    <sheet name="Mercado x Contratos VALEC" sheetId="2" r:id="rId2"/>
    <sheet name="Planilha1" sheetId="3" r:id="rId3"/>
  </sheets>
  <definedNames>
    <definedName name="_xlnm.Print_Area" localSheetId="0">'Contratação 30 meses'!$A$2:$O$320</definedName>
  </definedNames>
  <calcPr fullCalcOnLoad="1"/>
</workbook>
</file>

<file path=xl/sharedStrings.xml><?xml version="1.0" encoding="utf-8"?>
<sst xmlns="http://schemas.openxmlformats.org/spreadsheetml/2006/main" count="585" uniqueCount="114">
  <si>
    <t>TIPO DE TELEFONE,</t>
  </si>
  <si>
    <t>SERVIÇO OU REDE</t>
  </si>
  <si>
    <t>DE DESTINO</t>
  </si>
  <si>
    <t xml:space="preserve">Assinatura Básica de Voz </t>
  </si>
  <si>
    <t>Assinatura Básica Tarifa Zero</t>
  </si>
  <si>
    <t>SMS - Mesma Operadora</t>
  </si>
  <si>
    <t>SMS - Outras Operadoras</t>
  </si>
  <si>
    <t>MMS</t>
  </si>
  <si>
    <t>VC1 - CP - Acesso Caixa Postal</t>
  </si>
  <si>
    <t>VC1 - Móvel/Fixo</t>
  </si>
  <si>
    <t>AD 1 (Adicional-Intra) - Unitário</t>
  </si>
  <si>
    <t>AD 2 (Adicional-Inter) - Unitário</t>
  </si>
  <si>
    <t>Deslocamento 1 DSL 1</t>
  </si>
  <si>
    <t>Deslocamento 2 DSL 2</t>
  </si>
  <si>
    <t xml:space="preserve"> </t>
  </si>
  <si>
    <t>Valor Global dos Serviços</t>
  </si>
  <si>
    <t>LOTES</t>
  </si>
  <si>
    <t>Chamadas de LDN VC2 - Móvel/Fixo</t>
  </si>
  <si>
    <t>Chamadas de LDN VC3 - Móvel/Fixo</t>
  </si>
  <si>
    <t>PAÍS/REGIÃO</t>
  </si>
  <si>
    <t>GRUPO 1</t>
  </si>
  <si>
    <t>ESTADOS UNIDOS E CANADÁ</t>
  </si>
  <si>
    <t>GRUPO 2</t>
  </si>
  <si>
    <t>AMÉRICA CENTRAL, AMÉRICA DO SUL E MÉXICO</t>
  </si>
  <si>
    <t>GRUPO 3</t>
  </si>
  <si>
    <t>EUROPA OCIDENTAL</t>
  </si>
  <si>
    <t>GRUPO 4</t>
  </si>
  <si>
    <t>DEMAIS PAÍSES</t>
  </si>
  <si>
    <t>DISCRIMINAÇÃO</t>
  </si>
  <si>
    <t>Chamadas DDI - Grupo 1, 2, 3 e 4 - Para Fixo (*)</t>
  </si>
  <si>
    <t>Chamadas DDI - Grupo 1, 2, 3 e 4 - Para Móvel (*)</t>
  </si>
  <si>
    <t>TOTAL</t>
  </si>
  <si>
    <t>MÉDIA</t>
  </si>
  <si>
    <t>PESQUISA</t>
  </si>
  <si>
    <t>Assinatura Básica Gestão Online das Linhas de Voz</t>
  </si>
  <si>
    <t>VC1 - Móvel/Móvel - Mesma Operadora</t>
  </si>
  <si>
    <t>VC1 - Móvel/Móvel - Outras Operadoras</t>
  </si>
  <si>
    <t>Valor Unitário</t>
  </si>
  <si>
    <t>QTDE</t>
  </si>
  <si>
    <t>MINISTÉRIO PÚBLICO FEDERAL</t>
  </si>
  <si>
    <t>Assinatura de Serviços de Dados smartphone - acesso ilimitado</t>
  </si>
  <si>
    <t>Assinatura de Serviços de Dados acesso a Internet Móvel Banda Larga - Modem USB - acesso ilimitado</t>
  </si>
  <si>
    <t>Chamadas de LDN VC2 - Móvel/Móvel - Mesma Operadora</t>
  </si>
  <si>
    <t>Chamadas de LDN VC2 - Móvel/Móvel - Outras Operadora</t>
  </si>
  <si>
    <t>Chamadas de LDN VC3 - Móvel/Móvel - Mesma Operadora</t>
  </si>
  <si>
    <t>Chamadas de LDN VC3 - Móvel/Móvel - Outras Operadora</t>
  </si>
  <si>
    <t>CLARO/EMBRATEL</t>
  </si>
  <si>
    <t>TIM</t>
  </si>
  <si>
    <t>PLANILHA COMPARATIVA DE PREÇOS</t>
  </si>
  <si>
    <t>CONTRATOS VALEC</t>
  </si>
  <si>
    <t>MÉDIA MERCADO</t>
  </si>
  <si>
    <t>30 MESES</t>
  </si>
  <si>
    <t>PREÇO GLOBAL DOS SERVIÇOS COM IMPOSTOS E DESCONTOS PARA 30 MESES</t>
  </si>
  <si>
    <t>QTDE ESTIMADA</t>
  </si>
  <si>
    <t>MINUTOS/EVENTOS</t>
  </si>
  <si>
    <t>VALOR GLOBAL DO ITEM 01, COM DESCONTOS E COM IMPOSTOS - 30 MESES</t>
  </si>
  <si>
    <t>VALOR GLOBAL DO ITEM 02, COM DESCONTOS E COM IMPOSTOS - 30 MESES</t>
  </si>
  <si>
    <t>VALOR GLOBAL DO ITEM 03, COM DESCONTOS E COM IMPOSTOS - 30 MESES</t>
  </si>
  <si>
    <t>VALOR GLOBAL DO ITEM 04, COM DESCONTOS E COM IMPOSTOS - 30 MESES</t>
  </si>
  <si>
    <t>VALOR GLOBAL DO ITEM 05, COM DESCONTOS E COM IMPOSTOS - 30 MESES</t>
  </si>
  <si>
    <t>VALOR GLOBAL DO ITEM 06, COM DESCONTOS E COM IMPOSTOS - 30 MESES</t>
  </si>
  <si>
    <t>VALOR GLOBAL DO ITEM 07, COM DESCONTOS E COM IMPOSTOS - 30 MESES</t>
  </si>
  <si>
    <t>VALOR GLOBAL DO ITEM 08, COM DESCONTOS E COM IMPOSTOS - 30 MESES</t>
  </si>
  <si>
    <t>VALOR GLOBAL DO ITEM 09, COM DESCONTOS E COM IMPOSTOS - 30 MESES</t>
  </si>
  <si>
    <t>ITEM 01 - Serviços Locais para a Sede em Brasília</t>
  </si>
  <si>
    <t>ITEM 02 - Serviços Locais para o Escritório do Rio de Janeiro</t>
  </si>
  <si>
    <t>ITEM 03 - Serviços Locais para o Escritório na Bahia</t>
  </si>
  <si>
    <t>ITEM 04 - Serviços Locais para o Escritório de Goiás</t>
  </si>
  <si>
    <t>ITEM 05 - Serviços Locais para o Escritório de Tocantins</t>
  </si>
  <si>
    <t>ITEM 06 - Serviços Locais para o Escritório de Mato Grosso</t>
  </si>
  <si>
    <t>ITEM 07 - Serviços Locais para o Escritório do Maranhão</t>
  </si>
  <si>
    <t>ITEM 08 - Serviços Locais para o Escritório de Minas Gerais</t>
  </si>
  <si>
    <t>ITEM 09 - Serviços Locais para o Escritório de São Paulo</t>
  </si>
  <si>
    <t>ITEM 10 - Serviços de LDN e LDI, para a Sede em Brasília e nos Estados do Rio de Janeiro, Bahia, Goiás, Tocantins, Mato Grosso, Maranhão, Minas Gerais e São Paulo</t>
  </si>
  <si>
    <t>ITENS</t>
  </si>
  <si>
    <t>ITEM 11 - Assinatura de Serviços de Dados acesso a Internet Móvel Banda Larga - Modem USB - acesso ilimitado</t>
  </si>
  <si>
    <t>TELEFONICA</t>
  </si>
  <si>
    <t>QTDE de GRUPOS</t>
  </si>
  <si>
    <t>QTDE de MODEMS por GRUPO</t>
  </si>
  <si>
    <t>TIPO DE TELEFONE, SERVIÇO OU REDE DE DESTINO</t>
  </si>
  <si>
    <t>Preço Mensal por GRUPO</t>
  </si>
  <si>
    <t>TOTAL Mensal</t>
  </si>
  <si>
    <t>MÉDIA PESQUISA</t>
  </si>
  <si>
    <t>Preço por GRUPO
MENSAL</t>
  </si>
  <si>
    <t>TOTAL MENSAL</t>
  </si>
  <si>
    <t>MÉDIA POR ITEM</t>
  </si>
  <si>
    <t>VALOR GLOBAL DOS SERVIÇOS</t>
  </si>
  <si>
    <t>LOTE 01 - Serviços de Telefonia Móvel Local e de Longa Distância Nacional e Internacional</t>
  </si>
  <si>
    <t>ITEM 10 - SERVIÇOS DE LONGA DISTÂNCIA NACIONAL E INTERNACIONAL para atender a VALEC, COMANDO LOGÍSTICO e EPL em Brasília, Tocantins, Mato Grosso, Minas Gerais e São Paulo bem como C.R.ENFERMAGEM no Mato Grosso</t>
  </si>
  <si>
    <t>ITEM 11 - SERVIÇOS DE LONGA DISTÂNCIA NACIONAL para atender a VALEC nos Estados da Bahia e Maranhão</t>
  </si>
  <si>
    <t>ITEM 12 - SERVIÇOS DE LONGA DISTÂNCIA NACIONAL para atender a VALEC e o DNIT no Rio de Janeiro</t>
  </si>
  <si>
    <t>ITEM 13 - SERVIÇOS DE LONGA DISTÂNCIA NACIONAL para atender a VALEC em Goiás</t>
  </si>
  <si>
    <t>VALOR TOTAL DO ITEM 10</t>
  </si>
  <si>
    <t>VALOR TOTAL DO ITEM 11</t>
  </si>
  <si>
    <t>VALOR TOTAL DO ITEM 12</t>
  </si>
  <si>
    <t>VALOR TOTAL DO ITEM 13</t>
  </si>
  <si>
    <t>VALOR GLOBAL DO ITEM 14</t>
  </si>
  <si>
    <r>
      <t xml:space="preserve">(*) </t>
    </r>
    <r>
      <rPr>
        <b/>
        <sz val="12"/>
        <rFont val="Calibri"/>
        <family val="2"/>
      </rPr>
      <t>DISCAGEM DIRETA INTERNACIONAL</t>
    </r>
    <r>
      <rPr>
        <sz val="12"/>
        <rFont val="Calibri"/>
        <family val="2"/>
      </rPr>
      <t>: Nas modalidade móvel para móvel e móvel para fixo, assim entendidas as ligações para o exterior</t>
    </r>
  </si>
  <si>
    <t>ITEM 01 - Serviços locais para atender a VALEC, COMANDO LOGÍSTICO e EPL em Brasília</t>
  </si>
  <si>
    <t>ITEM 02 - Serviços locais para atender a VALEC e DNIT, no Rio de janeiro</t>
  </si>
  <si>
    <t>ITEM 03 - Serviços locais para atender a VALEC, na Bahia</t>
  </si>
  <si>
    <t>ITEM 04 - Serviços locais para atender a VALEC, em Goiás</t>
  </si>
  <si>
    <t>ITEM 05 - Serviços locais para atender a VALEC, em Tocantins</t>
  </si>
  <si>
    <t>ITEM 06 - Serviços locais para atender a VALEC e C.R. ENFERMAGEM, no Mato Grosso</t>
  </si>
  <si>
    <t>ITEM 07 - Serviços locais para atender a VALEC, no Maranhão</t>
  </si>
  <si>
    <t>ITEM 08 - Serviços locais para atender o Escritório da VALEC, em Minas Gerais</t>
  </si>
  <si>
    <t>ITEM 09 - Serviços locais para atender o Escritório da VALEC, em São Paulo</t>
  </si>
  <si>
    <t>ITEM 14 - Assinatura de Serviços de Dados, acesso ilimitado à Internet Móvel Banda Larga - Modem USB para atender a VALEC e EPL em Brasília, bem como o C.R.ENFERMAGEM no Mato Grosso e o DNIT no Rio de Janeiro</t>
  </si>
  <si>
    <t>ITEM 02 - Serviços locais para atender o Escritório da VALEC, no Rio de Janeiro</t>
  </si>
  <si>
    <t>ITEM 03 - Serviços locais para atender o Escritório da VALEC, na Bahia</t>
  </si>
  <si>
    <t>ITEM 04 - Serviços locais para atender o Escritório da VALEC, em Goiás</t>
  </si>
  <si>
    <t>ITEM 05 - Serviços locais para atender o Escritório da VALEC, em Tocantins</t>
  </si>
  <si>
    <t>ITEM 06 - Serviços locais para atender o Escritório da VALEC e C.R. ENFERMAGEM, no Mato Grosso</t>
  </si>
  <si>
    <t>ITEM 07 - Serviços locais para atender o Escritório da VALEC, no Maranhão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</si>
</sst>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_ ;\-#,##0\ "/>
    <numFmt numFmtId="166" formatCode="_-&quot;R$&quot;\ * #,##0.0_-;\-&quot;R$&quot;\ * #,##0.0_-;_-&quot;R$&quot;\ * &quot;-&quot;??_-;_-@_-"/>
    <numFmt numFmtId="167" formatCode="_-&quot;R$&quot;\ * #,##0.000_-;\-&quot;R$&quot;\ * #,##0.000_-;_-&quot;R$&quot;\ * &quot;-&quot;??_-;_-@_-"/>
    <numFmt numFmtId="168" formatCode="_-&quot;R$&quot;\ * #,##0.0000_-;\-&quot;R$&quot;\ * #,##0.0000_-;_-&quot;R$&quot;\ * &quot;-&quot;??_-;_-@_-"/>
    <numFmt numFmtId="169" formatCode="&quot;R$&quot;\ #,##0.000;\-&quot;R$&quot;\ #,##0.000"/>
    <numFmt numFmtId="170" formatCode="&quot;R$&quot;\ #,##0.0000;\-&quot;R$&quot;\ #,##0.0000"/>
    <numFmt numFmtId="171" formatCode="&quot;R$&quot;\ #,##0.0;\-&quot;R$&quot;\ 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7" fontId="21" fillId="33" borderId="10" xfId="0" applyNumberFormat="1" applyFont="1" applyFill="1" applyBorder="1" applyAlignment="1">
      <alignment horizontal="center" vertical="center"/>
    </xf>
    <xf numFmtId="7" fontId="21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7" fontId="21" fillId="33" borderId="16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vertical="justify"/>
    </xf>
    <xf numFmtId="0" fontId="3" fillId="33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/>
    </xf>
    <xf numFmtId="7" fontId="21" fillId="34" borderId="22" xfId="0" applyNumberFormat="1" applyFont="1" applyFill="1" applyBorder="1" applyAlignment="1">
      <alignment horizontal="center" vertical="center"/>
    </xf>
    <xf numFmtId="7" fontId="21" fillId="34" borderId="23" xfId="0" applyNumberFormat="1" applyFont="1" applyFill="1" applyBorder="1" applyAlignment="1">
      <alignment horizontal="center" vertical="center"/>
    </xf>
    <xf numFmtId="7" fontId="21" fillId="34" borderId="24" xfId="0" applyNumberFormat="1" applyFont="1" applyFill="1" applyBorder="1" applyAlignment="1">
      <alignment horizontal="center" vertical="center"/>
    </xf>
    <xf numFmtId="7" fontId="21" fillId="34" borderId="25" xfId="0" applyNumberFormat="1" applyFont="1" applyFill="1" applyBorder="1" applyAlignment="1">
      <alignment horizontal="center" vertical="center"/>
    </xf>
    <xf numFmtId="7" fontId="21" fillId="34" borderId="21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7" fontId="21" fillId="34" borderId="27" xfId="0" applyNumberFormat="1" applyFont="1" applyFill="1" applyBorder="1" applyAlignment="1">
      <alignment horizontal="center" vertical="center"/>
    </xf>
    <xf numFmtId="7" fontId="21" fillId="34" borderId="28" xfId="0" applyNumberFormat="1" applyFont="1" applyFill="1" applyBorder="1" applyAlignment="1">
      <alignment horizontal="center" vertical="center"/>
    </xf>
    <xf numFmtId="7" fontId="21" fillId="34" borderId="29" xfId="0" applyNumberFormat="1" applyFont="1" applyFill="1" applyBorder="1" applyAlignment="1">
      <alignment horizontal="center" vertical="center"/>
    </xf>
    <xf numFmtId="7" fontId="21" fillId="34" borderId="30" xfId="0" applyNumberFormat="1" applyFont="1" applyFill="1" applyBorder="1" applyAlignment="1">
      <alignment horizontal="center" vertical="center"/>
    </xf>
    <xf numFmtId="7" fontId="21" fillId="34" borderId="31" xfId="0" applyNumberFormat="1" applyFont="1" applyFill="1" applyBorder="1" applyAlignment="1">
      <alignment horizontal="center" vertical="center"/>
    </xf>
    <xf numFmtId="7" fontId="21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7" fontId="21" fillId="34" borderId="34" xfId="0" applyNumberFormat="1" applyFont="1" applyFill="1" applyBorder="1" applyAlignment="1">
      <alignment horizontal="center" vertical="center"/>
    </xf>
    <xf numFmtId="7" fontId="21" fillId="34" borderId="35" xfId="0" applyNumberFormat="1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7" fontId="2" fillId="34" borderId="17" xfId="0" applyNumberFormat="1" applyFont="1" applyFill="1" applyBorder="1" applyAlignment="1">
      <alignment vertical="center"/>
    </xf>
    <xf numFmtId="7" fontId="21" fillId="34" borderId="38" xfId="0" applyNumberFormat="1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7" fontId="21" fillId="33" borderId="42" xfId="0" applyNumberFormat="1" applyFont="1" applyFill="1" applyBorder="1" applyAlignment="1">
      <alignment horizontal="center" vertical="center"/>
    </xf>
    <xf numFmtId="7" fontId="21" fillId="33" borderId="43" xfId="0" applyNumberFormat="1" applyFont="1" applyFill="1" applyBorder="1" applyAlignment="1">
      <alignment horizontal="center" vertical="center"/>
    </xf>
    <xf numFmtId="7" fontId="2" fillId="34" borderId="15" xfId="0" applyNumberFormat="1" applyFont="1" applyFill="1" applyBorder="1" applyAlignment="1">
      <alignment vertical="center"/>
    </xf>
    <xf numFmtId="7" fontId="21" fillId="33" borderId="44" xfId="0" applyNumberFormat="1" applyFont="1" applyFill="1" applyBorder="1" applyAlignment="1">
      <alignment horizontal="center" vertical="center"/>
    </xf>
    <xf numFmtId="7" fontId="21" fillId="33" borderId="45" xfId="0" applyNumberFormat="1" applyFont="1" applyFill="1" applyBorder="1" applyAlignment="1">
      <alignment horizontal="center" vertical="center"/>
    </xf>
    <xf numFmtId="7" fontId="21" fillId="33" borderId="46" xfId="0" applyNumberFormat="1" applyFont="1" applyFill="1" applyBorder="1" applyAlignment="1">
      <alignment horizontal="center" vertical="center"/>
    </xf>
    <xf numFmtId="7" fontId="21" fillId="0" borderId="23" xfId="0" applyNumberFormat="1" applyFont="1" applyBorder="1" applyAlignment="1">
      <alignment horizontal="center" vertical="center"/>
    </xf>
    <xf numFmtId="7" fontId="21" fillId="0" borderId="25" xfId="0" applyNumberFormat="1" applyFont="1" applyBorder="1" applyAlignment="1">
      <alignment horizontal="center" vertical="center"/>
    </xf>
    <xf numFmtId="7" fontId="21" fillId="0" borderId="23" xfId="0" applyNumberFormat="1" applyFont="1" applyFill="1" applyBorder="1" applyAlignment="1">
      <alignment horizontal="center" vertical="center"/>
    </xf>
    <xf numFmtId="7" fontId="21" fillId="0" borderId="25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wrapText="1"/>
    </xf>
    <xf numFmtId="7" fontId="3" fillId="33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1" xfId="0" applyFont="1" applyBorder="1" applyAlignment="1">
      <alignment/>
    </xf>
    <xf numFmtId="37" fontId="21" fillId="0" borderId="44" xfId="0" applyNumberFormat="1" applyFont="1" applyBorder="1" applyAlignment="1">
      <alignment horizontal="center" vertical="center"/>
    </xf>
    <xf numFmtId="7" fontId="21" fillId="0" borderId="35" xfId="0" applyNumberFormat="1" applyFont="1" applyBorder="1" applyAlignment="1">
      <alignment horizontal="center" vertical="center"/>
    </xf>
    <xf numFmtId="7" fontId="21" fillId="0" borderId="34" xfId="0" applyNumberFormat="1" applyFont="1" applyBorder="1" applyAlignment="1">
      <alignment horizontal="center" vertical="center"/>
    </xf>
    <xf numFmtId="7" fontId="21" fillId="0" borderId="35" xfId="0" applyNumberFormat="1" applyFont="1" applyFill="1" applyBorder="1" applyAlignment="1">
      <alignment horizontal="center" vertical="center"/>
    </xf>
    <xf numFmtId="7" fontId="21" fillId="0" borderId="5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37" fontId="21" fillId="0" borderId="45" xfId="0" applyNumberFormat="1" applyFont="1" applyBorder="1" applyAlignment="1">
      <alignment horizontal="center" vertical="center"/>
    </xf>
    <xf numFmtId="7" fontId="21" fillId="0" borderId="29" xfId="0" applyNumberFormat="1" applyFont="1" applyBorder="1" applyAlignment="1">
      <alignment horizontal="center" vertical="center"/>
    </xf>
    <xf numFmtId="7" fontId="21" fillId="0" borderId="30" xfId="0" applyNumberFormat="1" applyFont="1" applyBorder="1" applyAlignment="1">
      <alignment horizontal="center" vertical="center"/>
    </xf>
    <xf numFmtId="7" fontId="21" fillId="0" borderId="2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37" fontId="21" fillId="0" borderId="5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50" xfId="0" applyFont="1" applyBorder="1" applyAlignment="1">
      <alignment/>
    </xf>
    <xf numFmtId="37" fontId="21" fillId="0" borderId="48" xfId="0" applyNumberFormat="1" applyFont="1" applyBorder="1" applyAlignment="1">
      <alignment horizontal="center" vertical="center"/>
    </xf>
    <xf numFmtId="7" fontId="21" fillId="0" borderId="31" xfId="0" applyNumberFormat="1" applyFont="1" applyBorder="1" applyAlignment="1">
      <alignment horizontal="center" vertical="center"/>
    </xf>
    <xf numFmtId="7" fontId="21" fillId="0" borderId="32" xfId="0" applyNumberFormat="1" applyFont="1" applyBorder="1" applyAlignment="1">
      <alignment horizontal="center" vertical="center"/>
    </xf>
    <xf numFmtId="7" fontId="21" fillId="0" borderId="31" xfId="0" applyNumberFormat="1" applyFont="1" applyFill="1" applyBorder="1" applyAlignment="1">
      <alignment horizontal="center" vertical="center"/>
    </xf>
    <xf numFmtId="7" fontId="21" fillId="0" borderId="54" xfId="0" applyNumberFormat="1" applyFont="1" applyFill="1" applyBorder="1" applyAlignment="1">
      <alignment horizontal="center" vertical="center"/>
    </xf>
    <xf numFmtId="7" fontId="21" fillId="34" borderId="55" xfId="0" applyNumberFormat="1" applyFont="1" applyFill="1" applyBorder="1" applyAlignment="1">
      <alignment vertical="center"/>
    </xf>
    <xf numFmtId="7" fontId="21" fillId="34" borderId="17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7" fontId="21" fillId="0" borderId="0" xfId="0" applyNumberFormat="1" applyFont="1" applyAlignment="1">
      <alignment/>
    </xf>
    <xf numFmtId="7" fontId="21" fillId="0" borderId="0" xfId="0" applyNumberFormat="1" applyFont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7" fontId="21" fillId="34" borderId="56" xfId="0" applyNumberFormat="1" applyFont="1" applyFill="1" applyBorder="1" applyAlignment="1">
      <alignment horizontal="center" vertical="center"/>
    </xf>
    <xf numFmtId="7" fontId="21" fillId="0" borderId="21" xfId="0" applyNumberFormat="1" applyFont="1" applyBorder="1" applyAlignment="1">
      <alignment horizontal="center" vertical="center"/>
    </xf>
    <xf numFmtId="7" fontId="21" fillId="0" borderId="38" xfId="0" applyNumberFormat="1" applyFont="1" applyFill="1" applyBorder="1" applyAlignment="1">
      <alignment horizontal="center" vertical="center"/>
    </xf>
    <xf numFmtId="7" fontId="21" fillId="34" borderId="52" xfId="0" applyNumberFormat="1" applyFont="1" applyFill="1" applyBorder="1" applyAlignment="1">
      <alignment horizontal="center" vertical="center"/>
    </xf>
    <xf numFmtId="7" fontId="21" fillId="0" borderId="38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7" fontId="21" fillId="0" borderId="27" xfId="0" applyNumberFormat="1" applyFont="1" applyFill="1" applyBorder="1" applyAlignment="1">
      <alignment horizontal="center" vertical="center"/>
    </xf>
    <xf numFmtId="7" fontId="21" fillId="0" borderId="56" xfId="0" applyNumberFormat="1" applyFont="1" applyBorder="1" applyAlignment="1">
      <alignment horizontal="center" vertical="center"/>
    </xf>
    <xf numFmtId="7" fontId="21" fillId="0" borderId="54" xfId="0" applyNumberFormat="1" applyFont="1" applyBorder="1" applyAlignment="1">
      <alignment horizontal="center" vertical="center"/>
    </xf>
    <xf numFmtId="7" fontId="21" fillId="34" borderId="15" xfId="0" applyNumberFormat="1" applyFont="1" applyFill="1" applyBorder="1" applyAlignment="1">
      <alignment vertical="center"/>
    </xf>
    <xf numFmtId="7" fontId="21" fillId="0" borderId="2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37" fontId="21" fillId="0" borderId="42" xfId="0" applyNumberFormat="1" applyFont="1" applyBorder="1" applyAlignment="1">
      <alignment horizontal="center" vertical="center"/>
    </xf>
    <xf numFmtId="170" fontId="21" fillId="34" borderId="35" xfId="0" applyNumberFormat="1" applyFont="1" applyFill="1" applyBorder="1" applyAlignment="1">
      <alignment horizontal="center" vertical="center"/>
    </xf>
    <xf numFmtId="170" fontId="21" fillId="0" borderId="27" xfId="0" applyNumberFormat="1" applyFont="1" applyBorder="1" applyAlignment="1">
      <alignment horizontal="center" vertical="center"/>
    </xf>
    <xf numFmtId="170" fontId="21" fillId="34" borderId="29" xfId="0" applyNumberFormat="1" applyFont="1" applyFill="1" applyBorder="1" applyAlignment="1">
      <alignment horizontal="center" vertical="center"/>
    </xf>
    <xf numFmtId="170" fontId="21" fillId="0" borderId="29" xfId="0" applyNumberFormat="1" applyFont="1" applyBorder="1" applyAlignment="1">
      <alignment horizontal="center" vertical="center"/>
    </xf>
    <xf numFmtId="170" fontId="21" fillId="34" borderId="31" xfId="0" applyNumberFormat="1" applyFont="1" applyFill="1" applyBorder="1" applyAlignment="1">
      <alignment horizontal="center" vertical="center"/>
    </xf>
    <xf numFmtId="170" fontId="21" fillId="0" borderId="3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9" fontId="27" fillId="0" borderId="0" xfId="0" applyNumberFormat="1" applyFont="1" applyBorder="1" applyAlignment="1">
      <alignment vertical="center"/>
    </xf>
    <xf numFmtId="39" fontId="2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8" fontId="27" fillId="0" borderId="0" xfId="45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7" fontId="21" fillId="0" borderId="52" xfId="0" applyNumberFormat="1" applyFont="1" applyBorder="1" applyAlignment="1">
      <alignment horizontal="center" vertical="center"/>
    </xf>
    <xf numFmtId="7" fontId="21" fillId="34" borderId="54" xfId="0" applyNumberFormat="1" applyFont="1" applyFill="1" applyBorder="1" applyAlignment="1">
      <alignment horizontal="center" vertical="center"/>
    </xf>
    <xf numFmtId="7" fontId="21" fillId="34" borderId="55" xfId="0" applyNumberFormat="1" applyFont="1" applyFill="1" applyBorder="1" applyAlignment="1">
      <alignment vertical="center" wrapText="1"/>
    </xf>
    <xf numFmtId="7" fontId="21" fillId="34" borderId="17" xfId="0" applyNumberFormat="1" applyFont="1" applyFill="1" applyBorder="1" applyAlignment="1">
      <alignment vertical="center" wrapText="1"/>
    </xf>
    <xf numFmtId="7" fontId="21" fillId="34" borderId="15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39" xfId="0" applyFont="1" applyBorder="1" applyAlignment="1">
      <alignment horizontal="center"/>
    </xf>
    <xf numFmtId="170" fontId="21" fillId="34" borderId="59" xfId="0" applyNumberFormat="1" applyFont="1" applyFill="1" applyBorder="1" applyAlignment="1">
      <alignment horizontal="center" vertical="center"/>
    </xf>
    <xf numFmtId="170" fontId="21" fillId="34" borderId="60" xfId="0" applyNumberFormat="1" applyFont="1" applyFill="1" applyBorder="1" applyAlignment="1">
      <alignment horizontal="center" vertical="center"/>
    </xf>
    <xf numFmtId="37" fontId="21" fillId="0" borderId="42" xfId="0" applyNumberFormat="1" applyFont="1" applyBorder="1" applyAlignment="1">
      <alignment horizontal="center"/>
    </xf>
    <xf numFmtId="7" fontId="21" fillId="34" borderId="61" xfId="0" applyNumberFormat="1" applyFont="1" applyFill="1" applyBorder="1" applyAlignment="1">
      <alignment horizontal="center" vertical="center"/>
    </xf>
    <xf numFmtId="37" fontId="21" fillId="0" borderId="45" xfId="0" applyNumberFormat="1" applyFont="1" applyBorder="1" applyAlignment="1">
      <alignment horizontal="center"/>
    </xf>
    <xf numFmtId="7" fontId="21" fillId="34" borderId="60" xfId="0" applyNumberFormat="1" applyFont="1" applyFill="1" applyBorder="1" applyAlignment="1">
      <alignment horizontal="center" vertical="center"/>
    </xf>
    <xf numFmtId="37" fontId="21" fillId="0" borderId="40" xfId="0" applyNumberFormat="1" applyFont="1" applyBorder="1" applyAlignment="1">
      <alignment horizontal="center"/>
    </xf>
    <xf numFmtId="39" fontId="21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 wrapText="1"/>
    </xf>
    <xf numFmtId="7" fontId="21" fillId="34" borderId="55" xfId="0" applyNumberFormat="1" applyFont="1" applyFill="1" applyBorder="1" applyAlignment="1">
      <alignment horizontal="center" vertical="center"/>
    </xf>
    <xf numFmtId="7" fontId="21" fillId="34" borderId="1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7" fontId="2" fillId="0" borderId="23" xfId="0" applyNumberFormat="1" applyFont="1" applyBorder="1" applyAlignment="1">
      <alignment horizontal="center" vertical="center"/>
    </xf>
    <xf numFmtId="7" fontId="2" fillId="0" borderId="10" xfId="0" applyNumberFormat="1" applyFont="1" applyBorder="1" applyAlignment="1">
      <alignment horizontal="center" vertical="center"/>
    </xf>
    <xf numFmtId="7" fontId="2" fillId="0" borderId="18" xfId="0" applyNumberFormat="1" applyFont="1" applyBorder="1" applyAlignment="1">
      <alignment horizontal="center" vertical="center"/>
    </xf>
    <xf numFmtId="7" fontId="2" fillId="0" borderId="23" xfId="0" applyNumberFormat="1" applyFont="1" applyFill="1" applyBorder="1" applyAlignment="1">
      <alignment horizontal="center" vertical="center"/>
    </xf>
    <xf numFmtId="7" fontId="2" fillId="0" borderId="18" xfId="0" applyNumberFormat="1" applyFont="1" applyFill="1" applyBorder="1" applyAlignment="1">
      <alignment horizontal="center" vertical="center"/>
    </xf>
    <xf numFmtId="7" fontId="2" fillId="34" borderId="23" xfId="0" applyNumberFormat="1" applyFont="1" applyFill="1" applyBorder="1" applyAlignment="1">
      <alignment horizontal="center" vertical="center"/>
    </xf>
    <xf numFmtId="7" fontId="2" fillId="34" borderId="18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7" fontId="3" fillId="0" borderId="55" xfId="0" applyNumberFormat="1" applyFont="1" applyFill="1" applyBorder="1" applyAlignment="1">
      <alignment horizontal="center" vertical="center"/>
    </xf>
    <xf numFmtId="7" fontId="3" fillId="0" borderId="2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/>
    </xf>
    <xf numFmtId="0" fontId="21" fillId="0" borderId="62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2" fillId="0" borderId="17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center" vertical="center"/>
    </xf>
    <xf numFmtId="7" fontId="2" fillId="0" borderId="51" xfId="0" applyNumberFormat="1" applyFont="1" applyFill="1" applyBorder="1" applyAlignment="1">
      <alignment horizontal="center" vertical="center"/>
    </xf>
    <xf numFmtId="7" fontId="2" fillId="0" borderId="22" xfId="0" applyNumberFormat="1" applyFont="1" applyBorder="1" applyAlignment="1">
      <alignment horizontal="center" vertical="center"/>
    </xf>
    <xf numFmtId="7" fontId="2" fillId="0" borderId="51" xfId="0" applyNumberFormat="1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63" xfId="0" applyFont="1" applyFill="1" applyBorder="1" applyAlignment="1">
      <alignment horizontal="center" vertical="center"/>
    </xf>
    <xf numFmtId="7" fontId="2" fillId="34" borderId="22" xfId="0" applyNumberFormat="1" applyFont="1" applyFill="1" applyBorder="1" applyAlignment="1">
      <alignment horizontal="center" vertical="center"/>
    </xf>
    <xf numFmtId="7" fontId="2" fillId="34" borderId="51" xfId="0" applyNumberFormat="1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7" fontId="3" fillId="0" borderId="55" xfId="0" applyNumberFormat="1" applyFont="1" applyBorder="1" applyAlignment="1">
      <alignment horizontal="center" vertical="center"/>
    </xf>
    <xf numFmtId="7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7" fontId="2" fillId="0" borderId="38" xfId="0" applyNumberFormat="1" applyFont="1" applyBorder="1" applyAlignment="1">
      <alignment horizontal="center" vertical="center"/>
    </xf>
    <xf numFmtId="7" fontId="2" fillId="0" borderId="16" xfId="0" applyNumberFormat="1" applyFont="1" applyBorder="1" applyAlignment="1">
      <alignment horizontal="center" vertical="center"/>
    </xf>
    <xf numFmtId="7" fontId="2" fillId="34" borderId="65" xfId="0" applyNumberFormat="1" applyFont="1" applyFill="1" applyBorder="1" applyAlignment="1">
      <alignment horizontal="center" vertical="center"/>
    </xf>
    <xf numFmtId="7" fontId="2" fillId="34" borderId="62" xfId="0" applyNumberFormat="1" applyFont="1" applyFill="1" applyBorder="1" applyAlignment="1">
      <alignment horizontal="center" vertical="center"/>
    </xf>
    <xf numFmtId="7" fontId="2" fillId="0" borderId="65" xfId="0" applyNumberFormat="1" applyFont="1" applyBorder="1" applyAlignment="1">
      <alignment horizontal="center" vertical="center"/>
    </xf>
    <xf numFmtId="7" fontId="2" fillId="0" borderId="62" xfId="0" applyNumberFormat="1" applyFont="1" applyBorder="1" applyAlignment="1">
      <alignment horizontal="center" vertical="center"/>
    </xf>
    <xf numFmtId="7" fontId="2" fillId="0" borderId="65" xfId="0" applyNumberFormat="1" applyFont="1" applyFill="1" applyBorder="1" applyAlignment="1">
      <alignment horizontal="center" vertical="center"/>
    </xf>
    <xf numFmtId="7" fontId="2" fillId="0" borderId="62" xfId="0" applyNumberFormat="1" applyFont="1" applyFill="1" applyBorder="1" applyAlignment="1">
      <alignment horizontal="center" vertical="center"/>
    </xf>
    <xf numFmtId="7" fontId="2" fillId="0" borderId="11" xfId="0" applyNumberFormat="1" applyFont="1" applyBorder="1" applyAlignment="1">
      <alignment horizontal="center" vertical="center"/>
    </xf>
    <xf numFmtId="7" fontId="25" fillId="0" borderId="23" xfId="0" applyNumberFormat="1" applyFont="1" applyBorder="1" applyAlignment="1">
      <alignment horizontal="center" vertical="center"/>
    </xf>
    <xf numFmtId="7" fontId="25" fillId="0" borderId="18" xfId="0" applyNumberFormat="1" applyFont="1" applyBorder="1" applyAlignment="1">
      <alignment horizontal="center" vertical="center"/>
    </xf>
    <xf numFmtId="7" fontId="25" fillId="0" borderId="10" xfId="0" applyNumberFormat="1" applyFont="1" applyBorder="1" applyAlignment="1">
      <alignment horizontal="center" vertical="center"/>
    </xf>
    <xf numFmtId="7" fontId="25" fillId="0" borderId="22" xfId="0" applyNumberFormat="1" applyFont="1" applyBorder="1" applyAlignment="1">
      <alignment horizontal="center" vertical="center"/>
    </xf>
    <xf numFmtId="7" fontId="25" fillId="0" borderId="51" xfId="0" applyNumberFormat="1" applyFont="1" applyBorder="1" applyAlignment="1">
      <alignment horizontal="center" vertical="center"/>
    </xf>
    <xf numFmtId="7" fontId="25" fillId="0" borderId="64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7" fontId="25" fillId="0" borderId="13" xfId="0" applyNumberFormat="1" applyFont="1" applyBorder="1" applyAlignment="1">
      <alignment horizontal="center" vertical="center"/>
    </xf>
    <xf numFmtId="7" fontId="25" fillId="0" borderId="15" xfId="0" applyNumberFormat="1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7" fontId="3" fillId="33" borderId="55" xfId="0" applyNumberFormat="1" applyFont="1" applyFill="1" applyBorder="1" applyAlignment="1">
      <alignment horizontal="center" vertical="center"/>
    </xf>
    <xf numFmtId="7" fontId="3" fillId="33" borderId="20" xfId="0" applyNumberFormat="1" applyFont="1" applyFill="1" applyBorder="1" applyAlignment="1">
      <alignment horizontal="center" vertical="center"/>
    </xf>
    <xf numFmtId="7" fontId="3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0</xdr:col>
      <xdr:colOff>2686050</xdr:colOff>
      <xdr:row>2</xdr:row>
      <xdr:rowOff>114300</xdr:rowOff>
    </xdr:to>
    <xdr:pic>
      <xdr:nvPicPr>
        <xdr:cNvPr id="1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2647950</xdr:colOff>
      <xdr:row>29</xdr:row>
      <xdr:rowOff>95250</xdr:rowOff>
    </xdr:to>
    <xdr:pic>
      <xdr:nvPicPr>
        <xdr:cNvPr id="2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2647950</xdr:colOff>
      <xdr:row>54</xdr:row>
      <xdr:rowOff>95250</xdr:rowOff>
    </xdr:to>
    <xdr:pic>
      <xdr:nvPicPr>
        <xdr:cNvPr id="3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2647950</xdr:colOff>
      <xdr:row>104</xdr:row>
      <xdr:rowOff>95250</xdr:rowOff>
    </xdr:to>
    <xdr:pic>
      <xdr:nvPicPr>
        <xdr:cNvPr id="4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2647950</xdr:colOff>
      <xdr:row>129</xdr:row>
      <xdr:rowOff>95250</xdr:rowOff>
    </xdr:to>
    <xdr:pic>
      <xdr:nvPicPr>
        <xdr:cNvPr id="5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2647950</xdr:colOff>
      <xdr:row>154</xdr:row>
      <xdr:rowOff>95250</xdr:rowOff>
    </xdr:to>
    <xdr:pic>
      <xdr:nvPicPr>
        <xdr:cNvPr id="6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2647950</xdr:colOff>
      <xdr:row>179</xdr:row>
      <xdr:rowOff>95250</xdr:rowOff>
    </xdr:to>
    <xdr:pic>
      <xdr:nvPicPr>
        <xdr:cNvPr id="7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2647950</xdr:colOff>
      <xdr:row>204</xdr:row>
      <xdr:rowOff>95250</xdr:rowOff>
    </xdr:to>
    <xdr:pic>
      <xdr:nvPicPr>
        <xdr:cNvPr id="8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2647950</xdr:colOff>
      <xdr:row>229</xdr:row>
      <xdr:rowOff>95250</xdr:rowOff>
    </xdr:to>
    <xdr:pic>
      <xdr:nvPicPr>
        <xdr:cNvPr id="9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2647950</xdr:colOff>
      <xdr:row>104</xdr:row>
      <xdr:rowOff>95250</xdr:rowOff>
    </xdr:to>
    <xdr:pic>
      <xdr:nvPicPr>
        <xdr:cNvPr id="10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2647950</xdr:colOff>
      <xdr:row>154</xdr:row>
      <xdr:rowOff>95250</xdr:rowOff>
    </xdr:to>
    <xdr:pic>
      <xdr:nvPicPr>
        <xdr:cNvPr id="11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2647950</xdr:colOff>
      <xdr:row>154</xdr:row>
      <xdr:rowOff>95250</xdr:rowOff>
    </xdr:to>
    <xdr:pic>
      <xdr:nvPicPr>
        <xdr:cNvPr id="12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2647950</xdr:colOff>
      <xdr:row>204</xdr:row>
      <xdr:rowOff>95250</xdr:rowOff>
    </xdr:to>
    <xdr:pic>
      <xdr:nvPicPr>
        <xdr:cNvPr id="13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2647950</xdr:colOff>
      <xdr:row>204</xdr:row>
      <xdr:rowOff>95250</xdr:rowOff>
    </xdr:to>
    <xdr:pic>
      <xdr:nvPicPr>
        <xdr:cNvPr id="14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2647950</xdr:colOff>
      <xdr:row>204</xdr:row>
      <xdr:rowOff>95250</xdr:rowOff>
    </xdr:to>
    <xdr:pic>
      <xdr:nvPicPr>
        <xdr:cNvPr id="15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2647950</xdr:colOff>
      <xdr:row>229</xdr:row>
      <xdr:rowOff>95250</xdr:rowOff>
    </xdr:to>
    <xdr:pic>
      <xdr:nvPicPr>
        <xdr:cNvPr id="16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2647950</xdr:colOff>
      <xdr:row>229</xdr:row>
      <xdr:rowOff>95250</xdr:rowOff>
    </xdr:to>
    <xdr:pic>
      <xdr:nvPicPr>
        <xdr:cNvPr id="17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2647950</xdr:colOff>
      <xdr:row>229</xdr:row>
      <xdr:rowOff>95250</xdr:rowOff>
    </xdr:to>
    <xdr:pic>
      <xdr:nvPicPr>
        <xdr:cNvPr id="18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2647950</xdr:colOff>
      <xdr:row>229</xdr:row>
      <xdr:rowOff>95250</xdr:rowOff>
    </xdr:to>
    <xdr:pic>
      <xdr:nvPicPr>
        <xdr:cNvPr id="19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2647950</xdr:colOff>
      <xdr:row>300</xdr:row>
      <xdr:rowOff>95250</xdr:rowOff>
    </xdr:to>
    <xdr:pic>
      <xdr:nvPicPr>
        <xdr:cNvPr id="20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456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2647950</xdr:colOff>
      <xdr:row>300</xdr:row>
      <xdr:rowOff>95250</xdr:rowOff>
    </xdr:to>
    <xdr:pic>
      <xdr:nvPicPr>
        <xdr:cNvPr id="21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456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2647950</xdr:colOff>
      <xdr:row>300</xdr:row>
      <xdr:rowOff>95250</xdr:rowOff>
    </xdr:to>
    <xdr:pic>
      <xdr:nvPicPr>
        <xdr:cNvPr id="22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456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2647950</xdr:colOff>
      <xdr:row>300</xdr:row>
      <xdr:rowOff>95250</xdr:rowOff>
    </xdr:to>
    <xdr:pic>
      <xdr:nvPicPr>
        <xdr:cNvPr id="23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456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2647950</xdr:colOff>
      <xdr:row>300</xdr:row>
      <xdr:rowOff>95250</xdr:rowOff>
    </xdr:to>
    <xdr:pic>
      <xdr:nvPicPr>
        <xdr:cNvPr id="24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456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78</xdr:row>
      <xdr:rowOff>19050</xdr:rowOff>
    </xdr:from>
    <xdr:to>
      <xdr:col>0</xdr:col>
      <xdr:colOff>2686050</xdr:colOff>
      <xdr:row>79</xdr:row>
      <xdr:rowOff>114300</xdr:rowOff>
    </xdr:to>
    <xdr:pic>
      <xdr:nvPicPr>
        <xdr:cNvPr id="25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1638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104775</xdr:rowOff>
    </xdr:from>
    <xdr:to>
      <xdr:col>1</xdr:col>
      <xdr:colOff>2790825</xdr:colOff>
      <xdr:row>4</xdr:row>
      <xdr:rowOff>57150</xdr:rowOff>
    </xdr:to>
    <xdr:pic>
      <xdr:nvPicPr>
        <xdr:cNvPr id="1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85775"/>
          <a:ext cx="2647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1"/>
  <sheetViews>
    <sheetView showGridLines="0" tabSelected="1" zoomScalePageLayoutView="0" workbookViewId="0" topLeftCell="E1">
      <selection activeCell="D312" sqref="D312:E312"/>
    </sheetView>
  </sheetViews>
  <sheetFormatPr defaultColWidth="9.140625" defaultRowHeight="15"/>
  <cols>
    <col min="1" max="1" width="73.00390625" style="53" customWidth="1"/>
    <col min="2" max="2" width="15.57421875" style="53" customWidth="1"/>
    <col min="3" max="3" width="18.28125" style="53" customWidth="1"/>
    <col min="4" max="4" width="17.140625" style="53" customWidth="1"/>
    <col min="5" max="5" width="18.00390625" style="53" customWidth="1"/>
    <col min="6" max="6" width="17.28125" style="53" customWidth="1"/>
    <col min="7" max="7" width="18.8515625" style="53" customWidth="1"/>
    <col min="8" max="8" width="15.8515625" style="53" customWidth="1"/>
    <col min="9" max="9" width="17.8515625" style="53" customWidth="1"/>
    <col min="10" max="10" width="16.00390625" style="53" customWidth="1"/>
    <col min="11" max="11" width="17.140625" style="53" customWidth="1"/>
    <col min="12" max="12" width="15.8515625" style="53" customWidth="1"/>
    <col min="13" max="13" width="15.7109375" style="53" bestFit="1" customWidth="1"/>
    <col min="14" max="14" width="16.8515625" style="53" customWidth="1"/>
    <col min="15" max="15" width="14.28125" style="54" customWidth="1"/>
    <col min="16" max="16384" width="9.140625" style="53" customWidth="1"/>
  </cols>
  <sheetData>
    <row r="1" ht="15" customHeight="1"/>
    <row r="2" spans="1:15" ht="15" customHeight="1">
      <c r="A2" s="169" t="s">
        <v>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55"/>
    </row>
    <row r="3" spans="1:15" ht="1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8" ht="15" customHeight="1">
      <c r="A4" s="56" t="s">
        <v>14</v>
      </c>
      <c r="B4" s="56"/>
      <c r="C4" s="56"/>
      <c r="D4" s="56"/>
      <c r="E4" s="56"/>
      <c r="F4" s="56"/>
      <c r="G4" s="56"/>
      <c r="H4" s="56"/>
    </row>
    <row r="5" spans="1:8" ht="15" customHeight="1">
      <c r="A5" s="57" t="s">
        <v>87</v>
      </c>
      <c r="B5" s="57"/>
      <c r="C5" s="56"/>
      <c r="D5" s="56"/>
      <c r="E5" s="56"/>
      <c r="F5" s="56"/>
      <c r="G5" s="56"/>
      <c r="H5" s="56"/>
    </row>
    <row r="6" spans="1:8" ht="15" customHeight="1">
      <c r="A6" s="56"/>
      <c r="B6" s="56"/>
      <c r="C6" s="56"/>
      <c r="D6" s="56"/>
      <c r="E6" s="56"/>
      <c r="F6" s="56"/>
      <c r="G6" s="56"/>
      <c r="H6" s="56"/>
    </row>
    <row r="7" spans="1:8" ht="15" customHeight="1" thickBot="1">
      <c r="A7" s="57" t="s">
        <v>98</v>
      </c>
      <c r="B7" s="57"/>
      <c r="C7" s="57"/>
      <c r="D7" s="56"/>
      <c r="E7" s="56"/>
      <c r="F7" s="56"/>
      <c r="G7" s="56"/>
      <c r="H7" s="56"/>
    </row>
    <row r="8" spans="1:15" ht="15" customHeight="1">
      <c r="A8" s="58" t="s">
        <v>0</v>
      </c>
      <c r="B8" s="58"/>
      <c r="C8" s="209" t="s">
        <v>38</v>
      </c>
      <c r="D8" s="59" t="s">
        <v>53</v>
      </c>
      <c r="E8" s="191" t="s">
        <v>39</v>
      </c>
      <c r="F8" s="192"/>
      <c r="G8" s="203" t="s">
        <v>47</v>
      </c>
      <c r="H8" s="204"/>
      <c r="I8" s="228" t="s">
        <v>46</v>
      </c>
      <c r="J8" s="229"/>
      <c r="K8" s="203" t="s">
        <v>76</v>
      </c>
      <c r="L8" s="204"/>
      <c r="M8" s="33" t="s">
        <v>32</v>
      </c>
      <c r="N8" s="3" t="s">
        <v>32</v>
      </c>
      <c r="O8" s="53"/>
    </row>
    <row r="9" spans="1:15" ht="15" customHeight="1" thickBot="1">
      <c r="A9" s="60" t="s">
        <v>1</v>
      </c>
      <c r="B9" s="60"/>
      <c r="C9" s="210"/>
      <c r="D9" s="61" t="s">
        <v>54</v>
      </c>
      <c r="E9" s="193"/>
      <c r="F9" s="194"/>
      <c r="G9" s="205"/>
      <c r="H9" s="206"/>
      <c r="I9" s="230"/>
      <c r="J9" s="231"/>
      <c r="K9" s="205"/>
      <c r="L9" s="206"/>
      <c r="M9" s="34" t="s">
        <v>33</v>
      </c>
      <c r="N9" s="4" t="s">
        <v>33</v>
      </c>
      <c r="O9" s="53"/>
    </row>
    <row r="10" spans="1:15" ht="15" customHeight="1" thickBot="1">
      <c r="A10" s="60" t="s">
        <v>2</v>
      </c>
      <c r="B10" s="60"/>
      <c r="C10" s="211"/>
      <c r="D10" s="61" t="s">
        <v>51</v>
      </c>
      <c r="E10" s="12" t="s">
        <v>37</v>
      </c>
      <c r="F10" s="26" t="s">
        <v>31</v>
      </c>
      <c r="G10" s="62" t="s">
        <v>37</v>
      </c>
      <c r="H10" s="63" t="s">
        <v>31</v>
      </c>
      <c r="I10" s="29" t="s">
        <v>37</v>
      </c>
      <c r="J10" s="30" t="s">
        <v>31</v>
      </c>
      <c r="K10" s="62" t="s">
        <v>37</v>
      </c>
      <c r="L10" s="64" t="s">
        <v>31</v>
      </c>
      <c r="M10" s="35" t="s">
        <v>37</v>
      </c>
      <c r="N10" s="8" t="s">
        <v>31</v>
      </c>
      <c r="O10" s="53"/>
    </row>
    <row r="11" spans="1:15" ht="15" customHeight="1">
      <c r="A11" s="65" t="s">
        <v>3</v>
      </c>
      <c r="B11" s="65"/>
      <c r="C11" s="66">
        <v>310</v>
      </c>
      <c r="D11" s="66">
        <f>C11*30</f>
        <v>9300</v>
      </c>
      <c r="E11" s="13">
        <v>22.5</v>
      </c>
      <c r="F11" s="21">
        <f>E11*D11</f>
        <v>209250</v>
      </c>
      <c r="G11" s="67">
        <v>89.9</v>
      </c>
      <c r="H11" s="68">
        <f>D11*G11</f>
        <v>836070</v>
      </c>
      <c r="I11" s="28">
        <v>49</v>
      </c>
      <c r="J11" s="27">
        <f>D11*I11</f>
        <v>455700</v>
      </c>
      <c r="K11" s="69">
        <v>15</v>
      </c>
      <c r="L11" s="70">
        <f>D11*K11</f>
        <v>139500</v>
      </c>
      <c r="M11" s="36">
        <f>(E11+G11+I11+K11)/4</f>
        <v>44.1</v>
      </c>
      <c r="N11" s="7">
        <f>D11*M11</f>
        <v>410130</v>
      </c>
      <c r="O11" s="53"/>
    </row>
    <row r="12" spans="1:15" ht="15" customHeight="1">
      <c r="A12" s="71" t="s">
        <v>40</v>
      </c>
      <c r="B12" s="71"/>
      <c r="C12" s="72">
        <v>310</v>
      </c>
      <c r="D12" s="72">
        <f>C12*30</f>
        <v>9300</v>
      </c>
      <c r="E12" s="14">
        <f>(117.96+92.96)/2</f>
        <v>105.46</v>
      </c>
      <c r="F12" s="27">
        <f>D12*E12</f>
        <v>980778</v>
      </c>
      <c r="G12" s="73">
        <v>99.9</v>
      </c>
      <c r="H12" s="74">
        <f>D12*G12</f>
        <v>929070</v>
      </c>
      <c r="I12" s="22">
        <v>151.94</v>
      </c>
      <c r="J12" s="23">
        <f aca="true" t="shared" si="0" ref="J12:J25">D12*I12</f>
        <v>1413042</v>
      </c>
      <c r="K12" s="75">
        <v>129.9</v>
      </c>
      <c r="L12" s="45">
        <f aca="true" t="shared" si="1" ref="L12:L25">D12*K12</f>
        <v>1208070</v>
      </c>
      <c r="M12" s="36">
        <f aca="true" t="shared" si="2" ref="M12:M21">(E12+G12+I12+K12)/4</f>
        <v>121.80000000000001</v>
      </c>
      <c r="N12" s="7">
        <f aca="true" t="shared" si="3" ref="N12:N25">D12*M12</f>
        <v>1132740</v>
      </c>
      <c r="O12" s="53"/>
    </row>
    <row r="13" spans="1:15" ht="15" customHeight="1">
      <c r="A13" s="9" t="s">
        <v>4</v>
      </c>
      <c r="B13" s="9"/>
      <c r="C13" s="72">
        <v>310</v>
      </c>
      <c r="D13" s="72">
        <f>C13*30</f>
        <v>9300</v>
      </c>
      <c r="E13" s="14">
        <v>17.07</v>
      </c>
      <c r="F13" s="27">
        <f>D13*E13</f>
        <v>158751</v>
      </c>
      <c r="G13" s="73">
        <v>5.8</v>
      </c>
      <c r="H13" s="74">
        <f>D13*G13</f>
        <v>53940</v>
      </c>
      <c r="I13" s="22">
        <v>9.6</v>
      </c>
      <c r="J13" s="23">
        <f t="shared" si="0"/>
        <v>89280</v>
      </c>
      <c r="K13" s="75">
        <v>15</v>
      </c>
      <c r="L13" s="45">
        <f t="shared" si="1"/>
        <v>139500</v>
      </c>
      <c r="M13" s="36">
        <f t="shared" si="2"/>
        <v>11.8675</v>
      </c>
      <c r="N13" s="7">
        <f t="shared" si="3"/>
        <v>110367.75</v>
      </c>
      <c r="O13" s="53"/>
    </row>
    <row r="14" spans="1:15" ht="15" customHeight="1">
      <c r="A14" s="76" t="s">
        <v>34</v>
      </c>
      <c r="B14" s="76"/>
      <c r="C14" s="72">
        <v>310</v>
      </c>
      <c r="D14" s="72">
        <f>C14*30</f>
        <v>9300</v>
      </c>
      <c r="E14" s="14"/>
      <c r="F14" s="27"/>
      <c r="G14" s="73">
        <v>5.8</v>
      </c>
      <c r="H14" s="74">
        <f aca="true" t="shared" si="4" ref="H14:H25">D14*G14</f>
        <v>53940</v>
      </c>
      <c r="I14" s="22">
        <v>6.9</v>
      </c>
      <c r="J14" s="23">
        <f t="shared" si="0"/>
        <v>64170</v>
      </c>
      <c r="K14" s="75">
        <v>4.99</v>
      </c>
      <c r="L14" s="45">
        <f t="shared" si="1"/>
        <v>46407</v>
      </c>
      <c r="M14" s="36">
        <f>(G14+I14+K14)/3</f>
        <v>5.896666666666666</v>
      </c>
      <c r="N14" s="7">
        <f>D14*M14</f>
        <v>54838.99999999999</v>
      </c>
      <c r="O14" s="53"/>
    </row>
    <row r="15" spans="1:15" ht="15" customHeight="1">
      <c r="A15" s="9" t="s">
        <v>5</v>
      </c>
      <c r="B15" s="9"/>
      <c r="C15" s="9"/>
      <c r="D15" s="72">
        <v>23846</v>
      </c>
      <c r="E15" s="14">
        <v>0.28</v>
      </c>
      <c r="F15" s="27">
        <f>D15*E15</f>
        <v>6676.880000000001</v>
      </c>
      <c r="G15" s="73">
        <v>0.3</v>
      </c>
      <c r="H15" s="74">
        <f t="shared" si="4"/>
        <v>7153.8</v>
      </c>
      <c r="I15" s="22">
        <v>0.36</v>
      </c>
      <c r="J15" s="23">
        <f t="shared" si="0"/>
        <v>8584.56</v>
      </c>
      <c r="K15" s="75">
        <v>0.25</v>
      </c>
      <c r="L15" s="45">
        <f t="shared" si="1"/>
        <v>5961.5</v>
      </c>
      <c r="M15" s="36">
        <f t="shared" si="2"/>
        <v>0.2975</v>
      </c>
      <c r="N15" s="7">
        <f t="shared" si="3"/>
        <v>7094.1849999999995</v>
      </c>
      <c r="O15" s="53"/>
    </row>
    <row r="16" spans="1:15" ht="15" customHeight="1">
      <c r="A16" s="9" t="s">
        <v>6</v>
      </c>
      <c r="B16" s="9"/>
      <c r="C16" s="9"/>
      <c r="D16" s="72">
        <v>23846</v>
      </c>
      <c r="E16" s="14">
        <v>0.28</v>
      </c>
      <c r="F16" s="27">
        <f>D16*E16</f>
        <v>6676.880000000001</v>
      </c>
      <c r="G16" s="73">
        <v>0.3</v>
      </c>
      <c r="H16" s="74">
        <f t="shared" si="4"/>
        <v>7153.8</v>
      </c>
      <c r="I16" s="22">
        <v>0.36</v>
      </c>
      <c r="J16" s="23">
        <f t="shared" si="0"/>
        <v>8584.56</v>
      </c>
      <c r="K16" s="75">
        <v>0.25</v>
      </c>
      <c r="L16" s="45">
        <f t="shared" si="1"/>
        <v>5961.5</v>
      </c>
      <c r="M16" s="36">
        <f t="shared" si="2"/>
        <v>0.2975</v>
      </c>
      <c r="N16" s="7">
        <f t="shared" si="3"/>
        <v>7094.1849999999995</v>
      </c>
      <c r="O16" s="53"/>
    </row>
    <row r="17" spans="1:15" ht="15" customHeight="1">
      <c r="A17" s="9" t="s">
        <v>7</v>
      </c>
      <c r="B17" s="9"/>
      <c r="C17" s="9"/>
      <c r="D17" s="72">
        <v>1717</v>
      </c>
      <c r="E17" s="14">
        <v>0.6</v>
      </c>
      <c r="F17" s="27">
        <f>D17*E17</f>
        <v>1030.2</v>
      </c>
      <c r="G17" s="73">
        <v>0.99</v>
      </c>
      <c r="H17" s="74">
        <f t="shared" si="4"/>
        <v>1699.83</v>
      </c>
      <c r="I17" s="22">
        <v>0.6</v>
      </c>
      <c r="J17" s="23">
        <f t="shared" si="0"/>
        <v>1030.2</v>
      </c>
      <c r="K17" s="75">
        <v>0.61</v>
      </c>
      <c r="L17" s="45">
        <f t="shared" si="1"/>
        <v>1047.37</v>
      </c>
      <c r="M17" s="36">
        <f t="shared" si="2"/>
        <v>0.7</v>
      </c>
      <c r="N17" s="7">
        <f t="shared" si="3"/>
        <v>1201.8999999999999</v>
      </c>
      <c r="O17" s="53"/>
    </row>
    <row r="18" spans="1:15" ht="15" customHeight="1">
      <c r="A18" s="9" t="s">
        <v>8</v>
      </c>
      <c r="B18" s="9"/>
      <c r="C18" s="9"/>
      <c r="D18" s="77">
        <v>119231</v>
      </c>
      <c r="E18" s="14"/>
      <c r="F18" s="27"/>
      <c r="G18" s="73">
        <v>0.3</v>
      </c>
      <c r="H18" s="74">
        <f t="shared" si="4"/>
        <v>35769.299999999996</v>
      </c>
      <c r="I18" s="22">
        <v>0.73</v>
      </c>
      <c r="J18" s="23">
        <f t="shared" si="0"/>
        <v>87038.63</v>
      </c>
      <c r="K18" s="75">
        <v>0.25</v>
      </c>
      <c r="L18" s="45">
        <f t="shared" si="1"/>
        <v>29807.75</v>
      </c>
      <c r="M18" s="36">
        <f>(G18+I18+K18)/3</f>
        <v>0.4266666666666667</v>
      </c>
      <c r="N18" s="7">
        <f t="shared" si="3"/>
        <v>50871.89333333333</v>
      </c>
      <c r="O18" s="53"/>
    </row>
    <row r="19" spans="1:15" ht="15" customHeight="1">
      <c r="A19" s="78" t="s">
        <v>9</v>
      </c>
      <c r="B19" s="78"/>
      <c r="C19" s="78"/>
      <c r="D19" s="77">
        <v>715385</v>
      </c>
      <c r="E19" s="15">
        <v>0.33</v>
      </c>
      <c r="F19" s="23">
        <f>D19*E19</f>
        <v>236077.05000000002</v>
      </c>
      <c r="G19" s="73">
        <v>0.35</v>
      </c>
      <c r="H19" s="74">
        <f t="shared" si="4"/>
        <v>250384.74999999997</v>
      </c>
      <c r="I19" s="22">
        <v>0.9</v>
      </c>
      <c r="J19" s="23">
        <f t="shared" si="0"/>
        <v>643846.5</v>
      </c>
      <c r="K19" s="75">
        <v>0.45</v>
      </c>
      <c r="L19" s="45">
        <f t="shared" si="1"/>
        <v>321923.25</v>
      </c>
      <c r="M19" s="36">
        <f t="shared" si="2"/>
        <v>0.5075000000000001</v>
      </c>
      <c r="N19" s="7">
        <f t="shared" si="3"/>
        <v>363057.88750000007</v>
      </c>
      <c r="O19" s="53"/>
    </row>
    <row r="20" spans="1:15" ht="15" customHeight="1">
      <c r="A20" s="9" t="s">
        <v>35</v>
      </c>
      <c r="B20" s="9"/>
      <c r="C20" s="9"/>
      <c r="D20" s="77">
        <v>715385</v>
      </c>
      <c r="E20" s="14">
        <v>0.29</v>
      </c>
      <c r="F20" s="27">
        <f>D20*E20</f>
        <v>207461.65</v>
      </c>
      <c r="G20" s="73">
        <v>0.3</v>
      </c>
      <c r="H20" s="74">
        <f t="shared" si="4"/>
        <v>214615.5</v>
      </c>
      <c r="I20" s="22">
        <v>0.9</v>
      </c>
      <c r="J20" s="23">
        <f t="shared" si="0"/>
        <v>643846.5</v>
      </c>
      <c r="K20" s="75">
        <v>0.25</v>
      </c>
      <c r="L20" s="45">
        <f t="shared" si="1"/>
        <v>178846.25</v>
      </c>
      <c r="M20" s="36">
        <f t="shared" si="2"/>
        <v>0.435</v>
      </c>
      <c r="N20" s="7">
        <f t="shared" si="3"/>
        <v>311192.475</v>
      </c>
      <c r="O20" s="53"/>
    </row>
    <row r="21" spans="1:15" ht="15" customHeight="1">
      <c r="A21" s="9" t="s">
        <v>36</v>
      </c>
      <c r="B21" s="9"/>
      <c r="C21" s="9"/>
      <c r="D21" s="77">
        <v>715385</v>
      </c>
      <c r="E21" s="14">
        <v>0.33</v>
      </c>
      <c r="F21" s="27">
        <f>D21*E21</f>
        <v>236077.05000000002</v>
      </c>
      <c r="G21" s="73">
        <v>0.65</v>
      </c>
      <c r="H21" s="74">
        <f t="shared" si="4"/>
        <v>465000.25</v>
      </c>
      <c r="I21" s="22">
        <v>0.9</v>
      </c>
      <c r="J21" s="23">
        <f t="shared" si="0"/>
        <v>643846.5</v>
      </c>
      <c r="K21" s="75">
        <v>0.65</v>
      </c>
      <c r="L21" s="45">
        <f t="shared" si="1"/>
        <v>465000.25</v>
      </c>
      <c r="M21" s="36">
        <f t="shared" si="2"/>
        <v>0.6325</v>
      </c>
      <c r="N21" s="7">
        <f t="shared" si="3"/>
        <v>452481.01249999995</v>
      </c>
      <c r="O21" s="53"/>
    </row>
    <row r="22" spans="1:15" ht="15" customHeight="1">
      <c r="A22" s="9" t="s">
        <v>10</v>
      </c>
      <c r="B22" s="9"/>
      <c r="C22" s="9"/>
      <c r="D22" s="72">
        <v>47692</v>
      </c>
      <c r="E22" s="14"/>
      <c r="F22" s="27"/>
      <c r="G22" s="73">
        <v>0.5</v>
      </c>
      <c r="H22" s="74">
        <f t="shared" si="4"/>
        <v>23846</v>
      </c>
      <c r="I22" s="22">
        <v>0</v>
      </c>
      <c r="J22" s="23">
        <f t="shared" si="0"/>
        <v>0</v>
      </c>
      <c r="K22" s="75">
        <v>0.1</v>
      </c>
      <c r="L22" s="45">
        <f t="shared" si="1"/>
        <v>4769.2</v>
      </c>
      <c r="M22" s="36">
        <f>(G22+I22+K22)/3</f>
        <v>0.19999999999999998</v>
      </c>
      <c r="N22" s="7">
        <f t="shared" si="3"/>
        <v>9538.4</v>
      </c>
      <c r="O22" s="53"/>
    </row>
    <row r="23" spans="1:15" ht="15" customHeight="1">
      <c r="A23" s="9" t="s">
        <v>11</v>
      </c>
      <c r="B23" s="9"/>
      <c r="C23" s="9"/>
      <c r="D23" s="72">
        <v>47692</v>
      </c>
      <c r="E23" s="14"/>
      <c r="F23" s="27"/>
      <c r="G23" s="73">
        <v>0.5</v>
      </c>
      <c r="H23" s="74">
        <f>D23*G23</f>
        <v>23846</v>
      </c>
      <c r="I23" s="22">
        <v>0</v>
      </c>
      <c r="J23" s="23">
        <f t="shared" si="0"/>
        <v>0</v>
      </c>
      <c r="K23" s="75">
        <v>0.1</v>
      </c>
      <c r="L23" s="45">
        <f t="shared" si="1"/>
        <v>4769.2</v>
      </c>
      <c r="M23" s="36">
        <f>(G23+I23+K23)/3</f>
        <v>0.19999999999999998</v>
      </c>
      <c r="N23" s="7">
        <f t="shared" si="3"/>
        <v>9538.4</v>
      </c>
      <c r="O23" s="53"/>
    </row>
    <row r="24" spans="1:15" ht="15" customHeight="1">
      <c r="A24" s="9" t="s">
        <v>12</v>
      </c>
      <c r="B24" s="9"/>
      <c r="C24" s="9"/>
      <c r="D24" s="72">
        <v>47692</v>
      </c>
      <c r="E24" s="14"/>
      <c r="F24" s="27"/>
      <c r="G24" s="73">
        <v>0.5</v>
      </c>
      <c r="H24" s="74">
        <f t="shared" si="4"/>
        <v>23846</v>
      </c>
      <c r="I24" s="22">
        <v>0</v>
      </c>
      <c r="J24" s="23">
        <f t="shared" si="0"/>
        <v>0</v>
      </c>
      <c r="K24" s="75">
        <v>0.1</v>
      </c>
      <c r="L24" s="45">
        <f t="shared" si="1"/>
        <v>4769.2</v>
      </c>
      <c r="M24" s="36">
        <f>(G24+I24+K24)/3</f>
        <v>0.19999999999999998</v>
      </c>
      <c r="N24" s="7">
        <f t="shared" si="3"/>
        <v>9538.4</v>
      </c>
      <c r="O24" s="53"/>
    </row>
    <row r="25" spans="1:15" ht="15" customHeight="1" thickBot="1">
      <c r="A25" s="79" t="s">
        <v>13</v>
      </c>
      <c r="B25" s="79"/>
      <c r="C25" s="79"/>
      <c r="D25" s="80">
        <v>47692</v>
      </c>
      <c r="E25" s="17"/>
      <c r="F25" s="27"/>
      <c r="G25" s="81">
        <v>0.5</v>
      </c>
      <c r="H25" s="82">
        <f t="shared" si="4"/>
        <v>23846</v>
      </c>
      <c r="I25" s="24">
        <v>0</v>
      </c>
      <c r="J25" s="25">
        <f t="shared" si="0"/>
        <v>0</v>
      </c>
      <c r="K25" s="83">
        <v>0.1</v>
      </c>
      <c r="L25" s="84">
        <f t="shared" si="1"/>
        <v>4769.2</v>
      </c>
      <c r="M25" s="36">
        <f>(G25+I25+K25)/3</f>
        <v>0.19999999999999998</v>
      </c>
      <c r="N25" s="7">
        <f t="shared" si="3"/>
        <v>9538.4</v>
      </c>
      <c r="O25" s="53"/>
    </row>
    <row r="26" spans="1:15" ht="22.5" customHeight="1" thickBot="1">
      <c r="A26" s="212" t="s">
        <v>55</v>
      </c>
      <c r="B26" s="212"/>
      <c r="C26" s="212"/>
      <c r="D26" s="213"/>
      <c r="E26" s="85"/>
      <c r="F26" s="31">
        <f>SUM(F11:F25)</f>
        <v>2042778.7099999997</v>
      </c>
      <c r="G26" s="86"/>
      <c r="H26" s="31">
        <f>SUM(H11:H25)</f>
        <v>2950181.23</v>
      </c>
      <c r="I26" s="86"/>
      <c r="J26" s="31">
        <f>SUM(J11:J25)</f>
        <v>4058969.45</v>
      </c>
      <c r="K26" s="86"/>
      <c r="L26" s="31">
        <f>SUM(L11:L25)</f>
        <v>2561101.670000001</v>
      </c>
      <c r="M26" s="86"/>
      <c r="N26" s="52">
        <f>SUM(N11:N25)</f>
        <v>2939223.8883333327</v>
      </c>
      <c r="O26" s="53"/>
    </row>
    <row r="27" spans="1:3" ht="15" customHeight="1">
      <c r="A27" s="87"/>
      <c r="B27" s="87"/>
      <c r="C27" s="87"/>
    </row>
    <row r="28" spans="1:15" ht="15" customHeight="1">
      <c r="A28" s="87"/>
      <c r="B28" s="87"/>
      <c r="C28" s="87"/>
      <c r="F28" s="88"/>
      <c r="O28" s="89"/>
    </row>
    <row r="29" spans="1:15" ht="1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spans="1:15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1:8" ht="15" customHeight="1">
      <c r="A31" s="56"/>
      <c r="B31" s="56"/>
      <c r="C31" s="56"/>
      <c r="D31" s="56"/>
      <c r="E31" s="56"/>
      <c r="F31" s="56"/>
      <c r="G31" s="56"/>
      <c r="H31" s="56"/>
    </row>
    <row r="32" spans="1:8" ht="15" customHeight="1" thickBot="1">
      <c r="A32" s="57" t="s">
        <v>99</v>
      </c>
      <c r="B32" s="57"/>
      <c r="C32" s="57"/>
      <c r="D32" s="56"/>
      <c r="E32" s="56"/>
      <c r="F32" s="56"/>
      <c r="G32" s="56"/>
      <c r="H32" s="56"/>
    </row>
    <row r="33" spans="1:15" ht="15" customHeight="1">
      <c r="A33" s="58" t="s">
        <v>0</v>
      </c>
      <c r="B33" s="58"/>
      <c r="C33" s="209" t="s">
        <v>38</v>
      </c>
      <c r="D33" s="59" t="s">
        <v>53</v>
      </c>
      <c r="E33" s="191" t="s">
        <v>39</v>
      </c>
      <c r="F33" s="192"/>
      <c r="G33" s="203" t="s">
        <v>47</v>
      </c>
      <c r="H33" s="204"/>
      <c r="I33" s="214" t="s">
        <v>46</v>
      </c>
      <c r="J33" s="215"/>
      <c r="K33" s="203" t="s">
        <v>76</v>
      </c>
      <c r="L33" s="204"/>
      <c r="M33" s="33" t="s">
        <v>32</v>
      </c>
      <c r="N33" s="3" t="s">
        <v>32</v>
      </c>
      <c r="O33" s="53"/>
    </row>
    <row r="34" spans="1:15" ht="15" customHeight="1" thickBot="1">
      <c r="A34" s="60" t="s">
        <v>1</v>
      </c>
      <c r="B34" s="60"/>
      <c r="C34" s="210"/>
      <c r="D34" s="61" t="s">
        <v>54</v>
      </c>
      <c r="E34" s="193"/>
      <c r="F34" s="194"/>
      <c r="G34" s="205"/>
      <c r="H34" s="206"/>
      <c r="I34" s="216"/>
      <c r="J34" s="217"/>
      <c r="K34" s="205"/>
      <c r="L34" s="206"/>
      <c r="M34" s="34" t="s">
        <v>33</v>
      </c>
      <c r="N34" s="4" t="s">
        <v>33</v>
      </c>
      <c r="O34" s="53"/>
    </row>
    <row r="35" spans="1:15" ht="15" customHeight="1" thickBot="1">
      <c r="A35" s="60" t="s">
        <v>2</v>
      </c>
      <c r="B35" s="60"/>
      <c r="C35" s="211"/>
      <c r="D35" s="61" t="s">
        <v>51</v>
      </c>
      <c r="E35" s="12" t="s">
        <v>37</v>
      </c>
      <c r="F35" s="90" t="s">
        <v>31</v>
      </c>
      <c r="G35" s="91" t="s">
        <v>37</v>
      </c>
      <c r="H35" s="63" t="s">
        <v>31</v>
      </c>
      <c r="I35" s="18" t="s">
        <v>37</v>
      </c>
      <c r="J35" s="30" t="s">
        <v>31</v>
      </c>
      <c r="K35" s="91" t="s">
        <v>37</v>
      </c>
      <c r="L35" s="64" t="s">
        <v>31</v>
      </c>
      <c r="M35" s="35" t="s">
        <v>37</v>
      </c>
      <c r="N35" s="8" t="s">
        <v>31</v>
      </c>
      <c r="O35" s="53"/>
    </row>
    <row r="36" spans="1:15" ht="15" customHeight="1">
      <c r="A36" s="65" t="s">
        <v>3</v>
      </c>
      <c r="B36" s="65"/>
      <c r="C36" s="66">
        <v>50</v>
      </c>
      <c r="D36" s="66">
        <f>C36*30</f>
        <v>1500</v>
      </c>
      <c r="E36" s="13"/>
      <c r="F36" s="92"/>
      <c r="G36" s="93">
        <v>89.9</v>
      </c>
      <c r="H36" s="68">
        <f>D36*G36</f>
        <v>134850</v>
      </c>
      <c r="I36" s="32">
        <v>49</v>
      </c>
      <c r="J36" s="27">
        <f>D36*I36</f>
        <v>73500</v>
      </c>
      <c r="K36" s="94">
        <v>15</v>
      </c>
      <c r="L36" s="70">
        <f>D36*K36</f>
        <v>22500</v>
      </c>
      <c r="M36" s="36">
        <f>(G36+I36+K36)/3</f>
        <v>51.300000000000004</v>
      </c>
      <c r="N36" s="7">
        <f>D36*M36</f>
        <v>76950</v>
      </c>
      <c r="O36" s="53"/>
    </row>
    <row r="37" spans="1:15" ht="15" customHeight="1">
      <c r="A37" s="71" t="s">
        <v>40</v>
      </c>
      <c r="B37" s="71"/>
      <c r="C37" s="72">
        <v>50</v>
      </c>
      <c r="D37" s="72">
        <f>C37*30</f>
        <v>1500</v>
      </c>
      <c r="E37" s="14"/>
      <c r="F37" s="95"/>
      <c r="G37" s="42">
        <v>99.9</v>
      </c>
      <c r="H37" s="74">
        <f>D37*G37</f>
        <v>149850</v>
      </c>
      <c r="I37" s="14">
        <v>151.94</v>
      </c>
      <c r="J37" s="23">
        <f aca="true" t="shared" si="5" ref="J37:J50">D37*I37</f>
        <v>227910</v>
      </c>
      <c r="K37" s="94">
        <v>129.9</v>
      </c>
      <c r="L37" s="45">
        <f aca="true" t="shared" si="6" ref="L37:L50">D37*K37</f>
        <v>194850</v>
      </c>
      <c r="M37" s="36">
        <f aca="true" t="shared" si="7" ref="M37:M50">(G37+I37+K37)/3</f>
        <v>127.24666666666667</v>
      </c>
      <c r="N37" s="7">
        <f>D37*M37</f>
        <v>190870</v>
      </c>
      <c r="O37" s="53"/>
    </row>
    <row r="38" spans="1:15" ht="15" customHeight="1">
      <c r="A38" s="9" t="s">
        <v>4</v>
      </c>
      <c r="B38" s="9"/>
      <c r="C38" s="72">
        <v>50</v>
      </c>
      <c r="D38" s="72">
        <f>C38*30</f>
        <v>1500</v>
      </c>
      <c r="E38" s="14"/>
      <c r="F38" s="95"/>
      <c r="G38" s="96">
        <v>5.8</v>
      </c>
      <c r="H38" s="74">
        <f>D38*G38</f>
        <v>8700</v>
      </c>
      <c r="I38" s="14">
        <v>9.6</v>
      </c>
      <c r="J38" s="23">
        <f t="shared" si="5"/>
        <v>14400</v>
      </c>
      <c r="K38" s="94">
        <v>15</v>
      </c>
      <c r="L38" s="45">
        <f t="shared" si="6"/>
        <v>22500</v>
      </c>
      <c r="M38" s="36">
        <f t="shared" si="7"/>
        <v>10.133333333333333</v>
      </c>
      <c r="N38" s="7">
        <f>D38*M38</f>
        <v>15200</v>
      </c>
      <c r="O38" s="53"/>
    </row>
    <row r="39" spans="1:15" ht="15" customHeight="1">
      <c r="A39" s="9" t="s">
        <v>34</v>
      </c>
      <c r="B39" s="9"/>
      <c r="C39" s="72">
        <v>50</v>
      </c>
      <c r="D39" s="72">
        <f>C39*30</f>
        <v>1500</v>
      </c>
      <c r="E39" s="14"/>
      <c r="F39" s="95"/>
      <c r="G39" s="42">
        <v>5.8</v>
      </c>
      <c r="H39" s="74">
        <f aca="true" t="shared" si="8" ref="H39:H50">D39*G39</f>
        <v>8700</v>
      </c>
      <c r="I39" s="14">
        <v>6.9</v>
      </c>
      <c r="J39" s="23">
        <f t="shared" si="5"/>
        <v>10350</v>
      </c>
      <c r="K39" s="44">
        <v>4.99</v>
      </c>
      <c r="L39" s="45">
        <f t="shared" si="6"/>
        <v>7485</v>
      </c>
      <c r="M39" s="36">
        <f t="shared" si="7"/>
        <v>5.896666666666666</v>
      </c>
      <c r="N39" s="7">
        <f>D39*M39</f>
        <v>8844.999999999998</v>
      </c>
      <c r="O39" s="53"/>
    </row>
    <row r="40" spans="1:15" ht="15" customHeight="1">
      <c r="A40" s="9" t="s">
        <v>5</v>
      </c>
      <c r="B40" s="9"/>
      <c r="C40" s="9"/>
      <c r="D40" s="72">
        <v>1500</v>
      </c>
      <c r="E40" s="14"/>
      <c r="F40" s="95"/>
      <c r="G40" s="42">
        <v>0.3</v>
      </c>
      <c r="H40" s="74">
        <f t="shared" si="8"/>
        <v>450</v>
      </c>
      <c r="I40" s="14">
        <v>0.36</v>
      </c>
      <c r="J40" s="23">
        <f t="shared" si="5"/>
        <v>540</v>
      </c>
      <c r="K40" s="44">
        <v>0.25</v>
      </c>
      <c r="L40" s="45">
        <f t="shared" si="6"/>
        <v>375</v>
      </c>
      <c r="M40" s="36">
        <f t="shared" si="7"/>
        <v>0.3033333333333333</v>
      </c>
      <c r="N40" s="7">
        <f aca="true" t="shared" si="9" ref="N40:N50">D40*M40</f>
        <v>454.99999999999994</v>
      </c>
      <c r="O40" s="53"/>
    </row>
    <row r="41" spans="1:15" ht="15" customHeight="1">
      <c r="A41" s="9" t="s">
        <v>6</v>
      </c>
      <c r="B41" s="9"/>
      <c r="C41" s="9"/>
      <c r="D41" s="72">
        <v>1500</v>
      </c>
      <c r="E41" s="14"/>
      <c r="F41" s="95"/>
      <c r="G41" s="42">
        <v>0.3</v>
      </c>
      <c r="H41" s="74">
        <f t="shared" si="8"/>
        <v>450</v>
      </c>
      <c r="I41" s="14">
        <v>0.36</v>
      </c>
      <c r="J41" s="23">
        <f t="shared" si="5"/>
        <v>540</v>
      </c>
      <c r="K41" s="44">
        <v>0.25</v>
      </c>
      <c r="L41" s="45">
        <f t="shared" si="6"/>
        <v>375</v>
      </c>
      <c r="M41" s="36">
        <f t="shared" si="7"/>
        <v>0.3033333333333333</v>
      </c>
      <c r="N41" s="7">
        <f t="shared" si="9"/>
        <v>454.99999999999994</v>
      </c>
      <c r="O41" s="53"/>
    </row>
    <row r="42" spans="1:15" ht="15" customHeight="1">
      <c r="A42" s="9" t="s">
        <v>7</v>
      </c>
      <c r="B42" s="9"/>
      <c r="C42" s="9"/>
      <c r="D42" s="72">
        <v>600</v>
      </c>
      <c r="E42" s="14"/>
      <c r="F42" s="95"/>
      <c r="G42" s="42">
        <v>0.99</v>
      </c>
      <c r="H42" s="74">
        <f t="shared" si="8"/>
        <v>594</v>
      </c>
      <c r="I42" s="14">
        <v>0.6</v>
      </c>
      <c r="J42" s="23">
        <f t="shared" si="5"/>
        <v>360</v>
      </c>
      <c r="K42" s="44">
        <v>0.61</v>
      </c>
      <c r="L42" s="45">
        <f t="shared" si="6"/>
        <v>366</v>
      </c>
      <c r="M42" s="36">
        <f t="shared" si="7"/>
        <v>0.7333333333333333</v>
      </c>
      <c r="N42" s="7">
        <f t="shared" si="9"/>
        <v>439.99999999999994</v>
      </c>
      <c r="O42" s="53"/>
    </row>
    <row r="43" spans="1:15" ht="15" customHeight="1">
      <c r="A43" s="9" t="s">
        <v>8</v>
      </c>
      <c r="B43" s="9"/>
      <c r="C43" s="9"/>
      <c r="D43" s="72">
        <v>25000</v>
      </c>
      <c r="E43" s="14"/>
      <c r="F43" s="95"/>
      <c r="G43" s="42">
        <v>0.3</v>
      </c>
      <c r="H43" s="74">
        <f t="shared" si="8"/>
        <v>7500</v>
      </c>
      <c r="I43" s="14">
        <v>0.73</v>
      </c>
      <c r="J43" s="23">
        <f t="shared" si="5"/>
        <v>18250</v>
      </c>
      <c r="K43" s="44">
        <v>0.25</v>
      </c>
      <c r="L43" s="45">
        <f t="shared" si="6"/>
        <v>6250</v>
      </c>
      <c r="M43" s="36">
        <f t="shared" si="7"/>
        <v>0.4266666666666667</v>
      </c>
      <c r="N43" s="7">
        <f t="shared" si="9"/>
        <v>10666.666666666668</v>
      </c>
      <c r="O43" s="53"/>
    </row>
    <row r="44" spans="1:15" ht="15" customHeight="1">
      <c r="A44" s="78" t="s">
        <v>9</v>
      </c>
      <c r="B44" s="78"/>
      <c r="C44" s="78"/>
      <c r="D44" s="77">
        <v>100000</v>
      </c>
      <c r="E44" s="15"/>
      <c r="F44" s="16"/>
      <c r="G44" s="42">
        <v>0.35</v>
      </c>
      <c r="H44" s="74">
        <f t="shared" si="8"/>
        <v>35000</v>
      </c>
      <c r="I44" s="15">
        <v>0.9</v>
      </c>
      <c r="J44" s="23">
        <f t="shared" si="5"/>
        <v>90000</v>
      </c>
      <c r="K44" s="44">
        <v>0.45</v>
      </c>
      <c r="L44" s="45">
        <f t="shared" si="6"/>
        <v>45000</v>
      </c>
      <c r="M44" s="36">
        <f t="shared" si="7"/>
        <v>0.5666666666666667</v>
      </c>
      <c r="N44" s="7">
        <f t="shared" si="9"/>
        <v>56666.666666666664</v>
      </c>
      <c r="O44" s="53"/>
    </row>
    <row r="45" spans="1:15" ht="15" customHeight="1">
      <c r="A45" s="9" t="s">
        <v>35</v>
      </c>
      <c r="B45" s="9"/>
      <c r="C45" s="9"/>
      <c r="D45" s="72">
        <v>100000</v>
      </c>
      <c r="E45" s="14"/>
      <c r="F45" s="95"/>
      <c r="G45" s="96">
        <v>0.3</v>
      </c>
      <c r="H45" s="74">
        <f t="shared" si="8"/>
        <v>30000</v>
      </c>
      <c r="I45" s="14">
        <v>0.9</v>
      </c>
      <c r="J45" s="23">
        <f t="shared" si="5"/>
        <v>90000</v>
      </c>
      <c r="K45" s="94">
        <v>0.25</v>
      </c>
      <c r="L45" s="45">
        <f t="shared" si="6"/>
        <v>25000</v>
      </c>
      <c r="M45" s="36">
        <f t="shared" si="7"/>
        <v>0.48333333333333334</v>
      </c>
      <c r="N45" s="7">
        <f t="shared" si="9"/>
        <v>48333.333333333336</v>
      </c>
      <c r="O45" s="53"/>
    </row>
    <row r="46" spans="1:15" ht="15" customHeight="1">
      <c r="A46" s="9" t="s">
        <v>36</v>
      </c>
      <c r="B46" s="9"/>
      <c r="C46" s="9"/>
      <c r="D46" s="72">
        <v>100000</v>
      </c>
      <c r="E46" s="14"/>
      <c r="F46" s="95"/>
      <c r="G46" s="42">
        <v>0.65</v>
      </c>
      <c r="H46" s="74">
        <f t="shared" si="8"/>
        <v>65000</v>
      </c>
      <c r="I46" s="14">
        <v>0.9</v>
      </c>
      <c r="J46" s="23">
        <f t="shared" si="5"/>
        <v>90000</v>
      </c>
      <c r="K46" s="44">
        <v>0.65</v>
      </c>
      <c r="L46" s="45">
        <f t="shared" si="6"/>
        <v>65000</v>
      </c>
      <c r="M46" s="36">
        <f t="shared" si="7"/>
        <v>0.7333333333333334</v>
      </c>
      <c r="N46" s="7">
        <f t="shared" si="9"/>
        <v>73333.33333333334</v>
      </c>
      <c r="O46" s="53"/>
    </row>
    <row r="47" spans="1:15" ht="15" customHeight="1">
      <c r="A47" s="9" t="s">
        <v>10</v>
      </c>
      <c r="B47" s="9"/>
      <c r="C47" s="9"/>
      <c r="D47" s="72">
        <v>10000</v>
      </c>
      <c r="E47" s="14"/>
      <c r="F47" s="95"/>
      <c r="G47" s="42">
        <v>0.5</v>
      </c>
      <c r="H47" s="74">
        <f t="shared" si="8"/>
        <v>5000</v>
      </c>
      <c r="I47" s="14">
        <v>0</v>
      </c>
      <c r="J47" s="23">
        <f t="shared" si="5"/>
        <v>0</v>
      </c>
      <c r="K47" s="44">
        <v>0.1</v>
      </c>
      <c r="L47" s="45">
        <f t="shared" si="6"/>
        <v>1000</v>
      </c>
      <c r="M47" s="36">
        <f t="shared" si="7"/>
        <v>0.19999999999999998</v>
      </c>
      <c r="N47" s="7">
        <f t="shared" si="9"/>
        <v>1999.9999999999998</v>
      </c>
      <c r="O47" s="53"/>
    </row>
    <row r="48" spans="1:15" ht="15" customHeight="1">
      <c r="A48" s="9" t="s">
        <v>11</v>
      </c>
      <c r="B48" s="9"/>
      <c r="C48" s="9"/>
      <c r="D48" s="72">
        <v>10000</v>
      </c>
      <c r="E48" s="14"/>
      <c r="F48" s="95"/>
      <c r="G48" s="42">
        <v>0.5</v>
      </c>
      <c r="H48" s="74">
        <f>D48*G48</f>
        <v>5000</v>
      </c>
      <c r="I48" s="14">
        <v>0</v>
      </c>
      <c r="J48" s="23">
        <f t="shared" si="5"/>
        <v>0</v>
      </c>
      <c r="K48" s="44">
        <v>0.1</v>
      </c>
      <c r="L48" s="45">
        <f t="shared" si="6"/>
        <v>1000</v>
      </c>
      <c r="M48" s="36">
        <f t="shared" si="7"/>
        <v>0.19999999999999998</v>
      </c>
      <c r="N48" s="7">
        <f t="shared" si="9"/>
        <v>1999.9999999999998</v>
      </c>
      <c r="O48" s="53"/>
    </row>
    <row r="49" spans="1:15" ht="15" customHeight="1">
      <c r="A49" s="9" t="s">
        <v>12</v>
      </c>
      <c r="B49" s="9"/>
      <c r="C49" s="9"/>
      <c r="D49" s="72">
        <v>10000</v>
      </c>
      <c r="E49" s="14"/>
      <c r="F49" s="95"/>
      <c r="G49" s="42">
        <v>0.5</v>
      </c>
      <c r="H49" s="74">
        <f t="shared" si="8"/>
        <v>5000</v>
      </c>
      <c r="I49" s="14">
        <v>0</v>
      </c>
      <c r="J49" s="23">
        <f t="shared" si="5"/>
        <v>0</v>
      </c>
      <c r="K49" s="44">
        <v>0.1</v>
      </c>
      <c r="L49" s="45">
        <f t="shared" si="6"/>
        <v>1000</v>
      </c>
      <c r="M49" s="36">
        <f t="shared" si="7"/>
        <v>0.19999999999999998</v>
      </c>
      <c r="N49" s="7">
        <f t="shared" si="9"/>
        <v>1999.9999999999998</v>
      </c>
      <c r="O49" s="53"/>
    </row>
    <row r="50" spans="1:15" ht="15" customHeight="1" thickBot="1">
      <c r="A50" s="79" t="s">
        <v>13</v>
      </c>
      <c r="B50" s="79"/>
      <c r="C50" s="79"/>
      <c r="D50" s="80">
        <v>20000</v>
      </c>
      <c r="E50" s="17"/>
      <c r="F50" s="95"/>
      <c r="G50" s="42">
        <v>0.5</v>
      </c>
      <c r="H50" s="82">
        <f t="shared" si="8"/>
        <v>10000</v>
      </c>
      <c r="I50" s="17">
        <v>0</v>
      </c>
      <c r="J50" s="25">
        <f t="shared" si="5"/>
        <v>0</v>
      </c>
      <c r="K50" s="94">
        <v>0.1</v>
      </c>
      <c r="L50" s="84">
        <f t="shared" si="6"/>
        <v>2000</v>
      </c>
      <c r="M50" s="36">
        <f t="shared" si="7"/>
        <v>0.19999999999999998</v>
      </c>
      <c r="N50" s="7">
        <f t="shared" si="9"/>
        <v>3999.9999999999995</v>
      </c>
      <c r="O50" s="53"/>
    </row>
    <row r="51" spans="1:15" ht="22.5" customHeight="1" thickBot="1">
      <c r="A51" s="212" t="s">
        <v>56</v>
      </c>
      <c r="B51" s="212"/>
      <c r="C51" s="212"/>
      <c r="D51" s="213"/>
      <c r="E51" s="85"/>
      <c r="F51" s="86"/>
      <c r="G51" s="86"/>
      <c r="H51" s="31">
        <f>SUM(H36:H50)</f>
        <v>466094</v>
      </c>
      <c r="I51" s="86"/>
      <c r="J51" s="31">
        <f>SUM(J36:J50)</f>
        <v>615850</v>
      </c>
      <c r="K51" s="86"/>
      <c r="L51" s="31">
        <f>SUM(L36:L50)</f>
        <v>394701</v>
      </c>
      <c r="M51" s="86"/>
      <c r="N51" s="52">
        <f>SUM(N36:N50)</f>
        <v>492215</v>
      </c>
      <c r="O51" s="53"/>
    </row>
    <row r="52" spans="1:3" ht="15" customHeight="1">
      <c r="A52" s="87"/>
      <c r="B52" s="87"/>
      <c r="C52" s="87"/>
    </row>
    <row r="53" spans="1:15" ht="15" customHeight="1">
      <c r="A53" s="87"/>
      <c r="B53" s="87"/>
      <c r="C53" s="87"/>
      <c r="O53" s="89"/>
    </row>
    <row r="54" spans="1:15" ht="1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55"/>
    </row>
    <row r="55" spans="1:15" ht="1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</row>
    <row r="56" spans="1:8" ht="15" customHeight="1">
      <c r="A56" s="56"/>
      <c r="B56" s="56"/>
      <c r="C56" s="56"/>
      <c r="D56" s="56"/>
      <c r="E56" s="56"/>
      <c r="F56" s="56"/>
      <c r="G56" s="56"/>
      <c r="H56" s="56"/>
    </row>
    <row r="57" spans="1:8" ht="15" customHeight="1" thickBot="1">
      <c r="A57" s="57" t="s">
        <v>100</v>
      </c>
      <c r="B57" s="57"/>
      <c r="C57" s="57"/>
      <c r="D57" s="56"/>
      <c r="E57" s="56"/>
      <c r="F57" s="56"/>
      <c r="G57" s="56"/>
      <c r="H57" s="56"/>
    </row>
    <row r="58" spans="1:15" ht="15" customHeight="1">
      <c r="A58" s="58" t="s">
        <v>0</v>
      </c>
      <c r="B58" s="58"/>
      <c r="C58" s="209" t="s">
        <v>38</v>
      </c>
      <c r="D58" s="59" t="s">
        <v>53</v>
      </c>
      <c r="E58" s="191" t="s">
        <v>39</v>
      </c>
      <c r="F58" s="192"/>
      <c r="G58" s="203" t="s">
        <v>47</v>
      </c>
      <c r="H58" s="204"/>
      <c r="I58" s="214" t="s">
        <v>46</v>
      </c>
      <c r="J58" s="215"/>
      <c r="K58" s="203" t="s">
        <v>76</v>
      </c>
      <c r="L58" s="204"/>
      <c r="M58" s="33" t="s">
        <v>32</v>
      </c>
      <c r="N58" s="3" t="s">
        <v>32</v>
      </c>
      <c r="O58" s="53"/>
    </row>
    <row r="59" spans="1:15" ht="15" customHeight="1" thickBot="1">
      <c r="A59" s="60" t="s">
        <v>1</v>
      </c>
      <c r="B59" s="60"/>
      <c r="C59" s="210"/>
      <c r="D59" s="61" t="s">
        <v>54</v>
      </c>
      <c r="E59" s="193"/>
      <c r="F59" s="194"/>
      <c r="G59" s="205"/>
      <c r="H59" s="206"/>
      <c r="I59" s="216"/>
      <c r="J59" s="217"/>
      <c r="K59" s="205"/>
      <c r="L59" s="206"/>
      <c r="M59" s="34" t="s">
        <v>33</v>
      </c>
      <c r="N59" s="4" t="s">
        <v>33</v>
      </c>
      <c r="O59" s="53"/>
    </row>
    <row r="60" spans="1:15" ht="15" customHeight="1" thickBot="1">
      <c r="A60" s="60" t="s">
        <v>2</v>
      </c>
      <c r="B60" s="60"/>
      <c r="C60" s="211"/>
      <c r="D60" s="61" t="s">
        <v>51</v>
      </c>
      <c r="E60" s="12" t="s">
        <v>37</v>
      </c>
      <c r="F60" s="90" t="s">
        <v>31</v>
      </c>
      <c r="G60" s="91" t="s">
        <v>37</v>
      </c>
      <c r="H60" s="63" t="s">
        <v>31</v>
      </c>
      <c r="I60" s="18" t="s">
        <v>37</v>
      </c>
      <c r="J60" s="30" t="s">
        <v>31</v>
      </c>
      <c r="K60" s="97" t="s">
        <v>37</v>
      </c>
      <c r="L60" s="98" t="s">
        <v>31</v>
      </c>
      <c r="M60" s="35" t="s">
        <v>37</v>
      </c>
      <c r="N60" s="8" t="s">
        <v>31</v>
      </c>
      <c r="O60" s="53"/>
    </row>
    <row r="61" spans="1:15" ht="15" customHeight="1">
      <c r="A61" s="65" t="s">
        <v>3</v>
      </c>
      <c r="B61" s="65"/>
      <c r="C61" s="66">
        <v>30</v>
      </c>
      <c r="D61" s="66">
        <f>C61*30</f>
        <v>900</v>
      </c>
      <c r="E61" s="13"/>
      <c r="F61" s="92"/>
      <c r="G61" s="93">
        <v>89.9</v>
      </c>
      <c r="H61" s="68">
        <f>D61*G61</f>
        <v>80910</v>
      </c>
      <c r="I61" s="32">
        <v>49</v>
      </c>
      <c r="J61" s="27">
        <f>D61*I61</f>
        <v>44100</v>
      </c>
      <c r="K61" s="99">
        <v>15</v>
      </c>
      <c r="L61" s="100">
        <f>D61*K61</f>
        <v>13500</v>
      </c>
      <c r="M61" s="37">
        <f>(G61+I61+K61)/3</f>
        <v>51.300000000000004</v>
      </c>
      <c r="N61" s="7">
        <f>D61*M61</f>
        <v>46170.00000000001</v>
      </c>
      <c r="O61" s="53"/>
    </row>
    <row r="62" spans="1:15" ht="15" customHeight="1">
      <c r="A62" s="71" t="s">
        <v>40</v>
      </c>
      <c r="B62" s="71"/>
      <c r="C62" s="72">
        <v>30</v>
      </c>
      <c r="D62" s="72">
        <f>C62*30</f>
        <v>900</v>
      </c>
      <c r="E62" s="14"/>
      <c r="F62" s="95"/>
      <c r="G62" s="42">
        <v>99.9</v>
      </c>
      <c r="H62" s="68">
        <f aca="true" t="shared" si="10" ref="H62:H75">D62*G62</f>
        <v>89910</v>
      </c>
      <c r="I62" s="14">
        <v>151.94</v>
      </c>
      <c r="J62" s="23">
        <f aca="true" t="shared" si="11" ref="J62:J75">D62*I62</f>
        <v>136746</v>
      </c>
      <c r="K62" s="75">
        <v>129.9</v>
      </c>
      <c r="L62" s="43">
        <f aca="true" t="shared" si="12" ref="L62:L75">D62*K62</f>
        <v>116910</v>
      </c>
      <c r="M62" s="37">
        <f aca="true" t="shared" si="13" ref="M62:M75">(G62+I62+K62)/3</f>
        <v>127.24666666666667</v>
      </c>
      <c r="N62" s="7">
        <f>D62*M62</f>
        <v>114522</v>
      </c>
      <c r="O62" s="53"/>
    </row>
    <row r="63" spans="1:15" ht="15" customHeight="1">
      <c r="A63" s="9" t="s">
        <v>4</v>
      </c>
      <c r="B63" s="9"/>
      <c r="C63" s="72">
        <v>30</v>
      </c>
      <c r="D63" s="72">
        <f>C63*30</f>
        <v>900</v>
      </c>
      <c r="E63" s="14"/>
      <c r="F63" s="95"/>
      <c r="G63" s="96">
        <v>5.8</v>
      </c>
      <c r="H63" s="68">
        <f t="shared" si="10"/>
        <v>5220</v>
      </c>
      <c r="I63" s="14">
        <v>9.6</v>
      </c>
      <c r="J63" s="23">
        <f t="shared" si="11"/>
        <v>8640</v>
      </c>
      <c r="K63" s="75">
        <v>15</v>
      </c>
      <c r="L63" s="43">
        <f t="shared" si="12"/>
        <v>13500</v>
      </c>
      <c r="M63" s="37">
        <f t="shared" si="13"/>
        <v>10.133333333333333</v>
      </c>
      <c r="N63" s="7">
        <f>D63*M63</f>
        <v>9120</v>
      </c>
      <c r="O63" s="53"/>
    </row>
    <row r="64" spans="1:15" ht="15" customHeight="1">
      <c r="A64" s="9" t="s">
        <v>34</v>
      </c>
      <c r="B64" s="9"/>
      <c r="C64" s="72">
        <v>30</v>
      </c>
      <c r="D64" s="72">
        <v>900</v>
      </c>
      <c r="E64" s="14"/>
      <c r="F64" s="95"/>
      <c r="G64" s="42">
        <v>5.8</v>
      </c>
      <c r="H64" s="68">
        <f t="shared" si="10"/>
        <v>5220</v>
      </c>
      <c r="I64" s="14">
        <v>6.9</v>
      </c>
      <c r="J64" s="23">
        <f t="shared" si="11"/>
        <v>6210</v>
      </c>
      <c r="K64" s="75">
        <v>4.99</v>
      </c>
      <c r="L64" s="43">
        <f t="shared" si="12"/>
        <v>4491</v>
      </c>
      <c r="M64" s="37">
        <f t="shared" si="13"/>
        <v>5.896666666666666</v>
      </c>
      <c r="N64" s="7">
        <f>D64*M64</f>
        <v>5306.999999999999</v>
      </c>
      <c r="O64" s="53"/>
    </row>
    <row r="65" spans="1:15" ht="15" customHeight="1">
      <c r="A65" s="9" t="s">
        <v>5</v>
      </c>
      <c r="B65" s="9"/>
      <c r="C65" s="9"/>
      <c r="D65" s="72">
        <v>2000</v>
      </c>
      <c r="E65" s="14"/>
      <c r="F65" s="95"/>
      <c r="G65" s="42">
        <v>0.3</v>
      </c>
      <c r="H65" s="68">
        <f t="shared" si="10"/>
        <v>600</v>
      </c>
      <c r="I65" s="14">
        <v>0.36</v>
      </c>
      <c r="J65" s="23">
        <f t="shared" si="11"/>
        <v>720</v>
      </c>
      <c r="K65" s="75">
        <v>0.25</v>
      </c>
      <c r="L65" s="43">
        <f t="shared" si="12"/>
        <v>500</v>
      </c>
      <c r="M65" s="37">
        <f t="shared" si="13"/>
        <v>0.3033333333333333</v>
      </c>
      <c r="N65" s="7">
        <f aca="true" t="shared" si="14" ref="N65:N75">D65*M65</f>
        <v>606.6666666666666</v>
      </c>
      <c r="O65" s="53"/>
    </row>
    <row r="66" spans="1:15" ht="15" customHeight="1">
      <c r="A66" s="9" t="s">
        <v>6</v>
      </c>
      <c r="B66" s="9"/>
      <c r="C66" s="9"/>
      <c r="D66" s="72">
        <v>2000</v>
      </c>
      <c r="E66" s="14"/>
      <c r="F66" s="95"/>
      <c r="G66" s="42">
        <v>0.3</v>
      </c>
      <c r="H66" s="68">
        <f t="shared" si="10"/>
        <v>600</v>
      </c>
      <c r="I66" s="14">
        <v>0.36</v>
      </c>
      <c r="J66" s="23">
        <f t="shared" si="11"/>
        <v>720</v>
      </c>
      <c r="K66" s="75">
        <v>0.25</v>
      </c>
      <c r="L66" s="43">
        <f t="shared" si="12"/>
        <v>500</v>
      </c>
      <c r="M66" s="37">
        <f t="shared" si="13"/>
        <v>0.3033333333333333</v>
      </c>
      <c r="N66" s="7">
        <f t="shared" si="14"/>
        <v>606.6666666666666</v>
      </c>
      <c r="O66" s="53"/>
    </row>
    <row r="67" spans="1:15" ht="15" customHeight="1">
      <c r="A67" s="9" t="s">
        <v>7</v>
      </c>
      <c r="B67" s="9"/>
      <c r="C67" s="9"/>
      <c r="D67" s="72">
        <v>360</v>
      </c>
      <c r="E67" s="14"/>
      <c r="F67" s="95"/>
      <c r="G67" s="42">
        <v>0.99</v>
      </c>
      <c r="H67" s="68">
        <f t="shared" si="10"/>
        <v>356.4</v>
      </c>
      <c r="I67" s="14">
        <v>0.6</v>
      </c>
      <c r="J67" s="23">
        <f t="shared" si="11"/>
        <v>216</v>
      </c>
      <c r="K67" s="75">
        <v>0.61</v>
      </c>
      <c r="L67" s="43">
        <f t="shared" si="12"/>
        <v>219.6</v>
      </c>
      <c r="M67" s="37">
        <f t="shared" si="13"/>
        <v>0.7333333333333333</v>
      </c>
      <c r="N67" s="7">
        <f t="shared" si="14"/>
        <v>264</v>
      </c>
      <c r="O67" s="53"/>
    </row>
    <row r="68" spans="1:15" ht="15" customHeight="1">
      <c r="A68" s="9" t="s">
        <v>8</v>
      </c>
      <c r="B68" s="9"/>
      <c r="C68" s="9"/>
      <c r="D68" s="72">
        <v>5000</v>
      </c>
      <c r="E68" s="14"/>
      <c r="F68" s="95"/>
      <c r="G68" s="42">
        <v>0.3</v>
      </c>
      <c r="H68" s="68">
        <f t="shared" si="10"/>
        <v>1500</v>
      </c>
      <c r="I68" s="14">
        <v>0.73</v>
      </c>
      <c r="J68" s="23">
        <f t="shared" si="11"/>
        <v>3650</v>
      </c>
      <c r="K68" s="75">
        <v>0.25</v>
      </c>
      <c r="L68" s="43">
        <f t="shared" si="12"/>
        <v>1250</v>
      </c>
      <c r="M68" s="37">
        <f t="shared" si="13"/>
        <v>0.4266666666666667</v>
      </c>
      <c r="N68" s="7">
        <f t="shared" si="14"/>
        <v>2133.3333333333335</v>
      </c>
      <c r="O68" s="53"/>
    </row>
    <row r="69" spans="1:15" ht="15" customHeight="1">
      <c r="A69" s="78" t="s">
        <v>9</v>
      </c>
      <c r="B69" s="78"/>
      <c r="C69" s="78"/>
      <c r="D69" s="77">
        <v>200000</v>
      </c>
      <c r="E69" s="15"/>
      <c r="F69" s="16"/>
      <c r="G69" s="42">
        <v>0.35</v>
      </c>
      <c r="H69" s="68">
        <f t="shared" si="10"/>
        <v>70000</v>
      </c>
      <c r="I69" s="15">
        <v>0.9</v>
      </c>
      <c r="J69" s="23">
        <f t="shared" si="11"/>
        <v>180000</v>
      </c>
      <c r="K69" s="75">
        <v>0.45</v>
      </c>
      <c r="L69" s="43">
        <f t="shared" si="12"/>
        <v>90000</v>
      </c>
      <c r="M69" s="37">
        <f t="shared" si="13"/>
        <v>0.5666666666666667</v>
      </c>
      <c r="N69" s="7">
        <f t="shared" si="14"/>
        <v>113333.33333333333</v>
      </c>
      <c r="O69" s="53"/>
    </row>
    <row r="70" spans="1:15" ht="15" customHeight="1">
      <c r="A70" s="9" t="s">
        <v>35</v>
      </c>
      <c r="B70" s="9"/>
      <c r="C70" s="9"/>
      <c r="D70" s="72">
        <v>200000</v>
      </c>
      <c r="E70" s="14"/>
      <c r="F70" s="95"/>
      <c r="G70" s="96">
        <v>0.3</v>
      </c>
      <c r="H70" s="68">
        <f t="shared" si="10"/>
        <v>60000</v>
      </c>
      <c r="I70" s="14">
        <v>0.9</v>
      </c>
      <c r="J70" s="23">
        <f t="shared" si="11"/>
        <v>180000</v>
      </c>
      <c r="K70" s="75">
        <v>0.25</v>
      </c>
      <c r="L70" s="43">
        <f t="shared" si="12"/>
        <v>50000</v>
      </c>
      <c r="M70" s="37">
        <f t="shared" si="13"/>
        <v>0.48333333333333334</v>
      </c>
      <c r="N70" s="7">
        <f t="shared" si="14"/>
        <v>96666.66666666667</v>
      </c>
      <c r="O70" s="53"/>
    </row>
    <row r="71" spans="1:15" ht="15" customHeight="1">
      <c r="A71" s="9" t="s">
        <v>36</v>
      </c>
      <c r="B71" s="9"/>
      <c r="C71" s="9"/>
      <c r="D71" s="72">
        <v>200000</v>
      </c>
      <c r="E71" s="14"/>
      <c r="F71" s="95"/>
      <c r="G71" s="42">
        <v>0.65</v>
      </c>
      <c r="H71" s="68">
        <f t="shared" si="10"/>
        <v>130000</v>
      </c>
      <c r="I71" s="14">
        <v>0.9</v>
      </c>
      <c r="J71" s="23">
        <f t="shared" si="11"/>
        <v>180000</v>
      </c>
      <c r="K71" s="75">
        <v>0.65</v>
      </c>
      <c r="L71" s="43">
        <f t="shared" si="12"/>
        <v>130000</v>
      </c>
      <c r="M71" s="37">
        <f t="shared" si="13"/>
        <v>0.7333333333333334</v>
      </c>
      <c r="N71" s="7">
        <f t="shared" si="14"/>
        <v>146666.6666666667</v>
      </c>
      <c r="O71" s="53"/>
    </row>
    <row r="72" spans="1:15" ht="15" customHeight="1">
      <c r="A72" s="9" t="s">
        <v>10</v>
      </c>
      <c r="B72" s="9"/>
      <c r="C72" s="9"/>
      <c r="D72" s="72">
        <v>5000</v>
      </c>
      <c r="E72" s="14"/>
      <c r="F72" s="95"/>
      <c r="G72" s="42">
        <v>0.5</v>
      </c>
      <c r="H72" s="68">
        <f t="shared" si="10"/>
        <v>2500</v>
      </c>
      <c r="I72" s="14">
        <v>0</v>
      </c>
      <c r="J72" s="23">
        <f t="shared" si="11"/>
        <v>0</v>
      </c>
      <c r="K72" s="75">
        <v>0.1</v>
      </c>
      <c r="L72" s="43">
        <f t="shared" si="12"/>
        <v>500</v>
      </c>
      <c r="M72" s="37">
        <f t="shared" si="13"/>
        <v>0.19999999999999998</v>
      </c>
      <c r="N72" s="7">
        <f t="shared" si="14"/>
        <v>999.9999999999999</v>
      </c>
      <c r="O72" s="53"/>
    </row>
    <row r="73" spans="1:15" ht="15" customHeight="1">
      <c r="A73" s="9" t="s">
        <v>11</v>
      </c>
      <c r="B73" s="9"/>
      <c r="C73" s="9"/>
      <c r="D73" s="72">
        <v>5000</v>
      </c>
      <c r="E73" s="14"/>
      <c r="F73" s="95"/>
      <c r="G73" s="42">
        <v>0.5</v>
      </c>
      <c r="H73" s="68">
        <f t="shared" si="10"/>
        <v>2500</v>
      </c>
      <c r="I73" s="14">
        <v>0</v>
      </c>
      <c r="J73" s="23">
        <f t="shared" si="11"/>
        <v>0</v>
      </c>
      <c r="K73" s="75">
        <v>0.1</v>
      </c>
      <c r="L73" s="43">
        <f t="shared" si="12"/>
        <v>500</v>
      </c>
      <c r="M73" s="37">
        <f t="shared" si="13"/>
        <v>0.19999999999999998</v>
      </c>
      <c r="N73" s="7">
        <f t="shared" si="14"/>
        <v>999.9999999999999</v>
      </c>
      <c r="O73" s="53"/>
    </row>
    <row r="74" spans="1:15" ht="15" customHeight="1">
      <c r="A74" s="9" t="s">
        <v>12</v>
      </c>
      <c r="B74" s="9"/>
      <c r="C74" s="9"/>
      <c r="D74" s="72">
        <v>5000</v>
      </c>
      <c r="E74" s="14"/>
      <c r="F74" s="95"/>
      <c r="G74" s="42">
        <v>0.5</v>
      </c>
      <c r="H74" s="68">
        <f t="shared" si="10"/>
        <v>2500</v>
      </c>
      <c r="I74" s="14">
        <v>0</v>
      </c>
      <c r="J74" s="23">
        <f t="shared" si="11"/>
        <v>0</v>
      </c>
      <c r="K74" s="75">
        <v>0.1</v>
      </c>
      <c r="L74" s="43">
        <f t="shared" si="12"/>
        <v>500</v>
      </c>
      <c r="M74" s="37">
        <f t="shared" si="13"/>
        <v>0.19999999999999998</v>
      </c>
      <c r="N74" s="7">
        <f t="shared" si="14"/>
        <v>999.9999999999999</v>
      </c>
      <c r="O74" s="53"/>
    </row>
    <row r="75" spans="1:15" ht="15" customHeight="1" thickBot="1">
      <c r="A75" s="79" t="s">
        <v>13</v>
      </c>
      <c r="B75" s="79"/>
      <c r="C75" s="79"/>
      <c r="D75" s="80">
        <v>5000</v>
      </c>
      <c r="E75" s="17"/>
      <c r="F75" s="95"/>
      <c r="G75" s="42">
        <v>0.5</v>
      </c>
      <c r="H75" s="68">
        <f t="shared" si="10"/>
        <v>2500</v>
      </c>
      <c r="I75" s="17">
        <v>0</v>
      </c>
      <c r="J75" s="25">
        <f t="shared" si="11"/>
        <v>0</v>
      </c>
      <c r="K75" s="83">
        <v>0.1</v>
      </c>
      <c r="L75" s="101">
        <f t="shared" si="12"/>
        <v>500</v>
      </c>
      <c r="M75" s="37">
        <f t="shared" si="13"/>
        <v>0.19999999999999998</v>
      </c>
      <c r="N75" s="7">
        <f t="shared" si="14"/>
        <v>999.9999999999999</v>
      </c>
      <c r="O75" s="53"/>
    </row>
    <row r="76" spans="1:15" ht="22.5" customHeight="1" thickBot="1">
      <c r="A76" s="212" t="s">
        <v>57</v>
      </c>
      <c r="B76" s="212"/>
      <c r="C76" s="212"/>
      <c r="D76" s="213"/>
      <c r="E76" s="85"/>
      <c r="F76" s="86"/>
      <c r="G76" s="86"/>
      <c r="H76" s="31">
        <f>SUM(H61:H75)</f>
        <v>454316.4</v>
      </c>
      <c r="I76" s="86"/>
      <c r="J76" s="31">
        <f>SUM(J61:J75)</f>
        <v>741002</v>
      </c>
      <c r="K76" s="102"/>
      <c r="L76" s="31">
        <f>SUM(L61:L75)</f>
        <v>422870.6</v>
      </c>
      <c r="M76" s="86"/>
      <c r="N76" s="52">
        <f>SUM(N61:N75)</f>
        <v>539396.3333333334</v>
      </c>
      <c r="O76" s="53"/>
    </row>
    <row r="77" spans="1:3" ht="15" customHeight="1">
      <c r="A77" s="87"/>
      <c r="B77" s="87"/>
      <c r="C77" s="87"/>
    </row>
    <row r="78" spans="1:15" ht="1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</row>
    <row r="79" spans="1:16" ht="15" customHeight="1">
      <c r="A79" s="169" t="s">
        <v>48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55"/>
      <c r="P79" s="55"/>
    </row>
    <row r="80" spans="1:8" ht="15" customHeight="1">
      <c r="A80" s="56"/>
      <c r="B80" s="56"/>
      <c r="C80" s="56"/>
      <c r="D80" s="56"/>
      <c r="E80" s="56"/>
      <c r="F80" s="56"/>
      <c r="G80" s="56"/>
      <c r="H80" s="56"/>
    </row>
    <row r="81" spans="1:8" ht="15" customHeight="1">
      <c r="A81" s="56"/>
      <c r="B81" s="56"/>
      <c r="C81" s="56"/>
      <c r="D81" s="56"/>
      <c r="E81" s="56"/>
      <c r="F81" s="56"/>
      <c r="G81" s="56"/>
      <c r="H81" s="56"/>
    </row>
    <row r="82" spans="1:8" ht="15" customHeight="1" thickBot="1">
      <c r="A82" s="57" t="s">
        <v>101</v>
      </c>
      <c r="B82" s="57"/>
      <c r="C82" s="57"/>
      <c r="D82" s="56"/>
      <c r="E82" s="56"/>
      <c r="F82" s="56"/>
      <c r="G82" s="56"/>
      <c r="H82" s="56"/>
    </row>
    <row r="83" spans="1:15" ht="15" customHeight="1">
      <c r="A83" s="58" t="s">
        <v>0</v>
      </c>
      <c r="B83" s="58"/>
      <c r="C83" s="209" t="s">
        <v>38</v>
      </c>
      <c r="D83" s="59" t="s">
        <v>53</v>
      </c>
      <c r="E83" s="191" t="s">
        <v>39</v>
      </c>
      <c r="F83" s="192"/>
      <c r="G83" s="203" t="s">
        <v>47</v>
      </c>
      <c r="H83" s="204"/>
      <c r="I83" s="214" t="s">
        <v>46</v>
      </c>
      <c r="J83" s="215"/>
      <c r="K83" s="203" t="s">
        <v>76</v>
      </c>
      <c r="L83" s="204"/>
      <c r="M83" s="33" t="s">
        <v>32</v>
      </c>
      <c r="N83" s="3" t="s">
        <v>32</v>
      </c>
      <c r="O83" s="53"/>
    </row>
    <row r="84" spans="1:15" ht="15" customHeight="1" thickBot="1">
      <c r="A84" s="60" t="s">
        <v>1</v>
      </c>
      <c r="B84" s="60"/>
      <c r="C84" s="210"/>
      <c r="D84" s="61" t="s">
        <v>54</v>
      </c>
      <c r="E84" s="193"/>
      <c r="F84" s="194"/>
      <c r="G84" s="205"/>
      <c r="H84" s="206"/>
      <c r="I84" s="216"/>
      <c r="J84" s="217"/>
      <c r="K84" s="205"/>
      <c r="L84" s="206"/>
      <c r="M84" s="34" t="s">
        <v>33</v>
      </c>
      <c r="N84" s="4" t="s">
        <v>33</v>
      </c>
      <c r="O84" s="53"/>
    </row>
    <row r="85" spans="1:15" ht="15" customHeight="1" thickBot="1">
      <c r="A85" s="60" t="s">
        <v>2</v>
      </c>
      <c r="B85" s="60"/>
      <c r="C85" s="211"/>
      <c r="D85" s="61" t="s">
        <v>51</v>
      </c>
      <c r="E85" s="12" t="s">
        <v>37</v>
      </c>
      <c r="F85" s="90" t="s">
        <v>31</v>
      </c>
      <c r="G85" s="91" t="s">
        <v>37</v>
      </c>
      <c r="H85" s="63" t="s">
        <v>31</v>
      </c>
      <c r="I85" s="18" t="s">
        <v>37</v>
      </c>
      <c r="J85" s="30" t="s">
        <v>31</v>
      </c>
      <c r="K85" s="97" t="s">
        <v>37</v>
      </c>
      <c r="L85" s="98" t="s">
        <v>31</v>
      </c>
      <c r="M85" s="35" t="s">
        <v>37</v>
      </c>
      <c r="N85" s="8" t="s">
        <v>31</v>
      </c>
      <c r="O85" s="53"/>
    </row>
    <row r="86" spans="1:15" ht="15" customHeight="1">
      <c r="A86" s="65" t="s">
        <v>3</v>
      </c>
      <c r="B86" s="65"/>
      <c r="C86" s="66">
        <v>30</v>
      </c>
      <c r="D86" s="66">
        <f>C86*30</f>
        <v>900</v>
      </c>
      <c r="E86" s="13"/>
      <c r="F86" s="92"/>
      <c r="G86" s="93">
        <v>89.9</v>
      </c>
      <c r="H86" s="68">
        <f>D86*G86</f>
        <v>80910</v>
      </c>
      <c r="I86" s="32">
        <v>49</v>
      </c>
      <c r="J86" s="27">
        <f>D86*I86</f>
        <v>44100</v>
      </c>
      <c r="K86" s="103">
        <v>15</v>
      </c>
      <c r="L86" s="100">
        <f>D86*K86</f>
        <v>13500</v>
      </c>
      <c r="M86" s="37">
        <f>(G86+I86+K86)/3</f>
        <v>51.300000000000004</v>
      </c>
      <c r="N86" s="7">
        <f>D86*M86</f>
        <v>46170.00000000001</v>
      </c>
      <c r="O86" s="53"/>
    </row>
    <row r="87" spans="1:15" ht="15" customHeight="1">
      <c r="A87" s="71" t="s">
        <v>40</v>
      </c>
      <c r="B87" s="71"/>
      <c r="C87" s="72">
        <v>30</v>
      </c>
      <c r="D87" s="72">
        <f>C87*30</f>
        <v>900</v>
      </c>
      <c r="E87" s="14"/>
      <c r="F87" s="95"/>
      <c r="G87" s="42">
        <v>99.9</v>
      </c>
      <c r="H87" s="68">
        <f aca="true" t="shared" si="15" ref="H87:H100">D87*G87</f>
        <v>89910</v>
      </c>
      <c r="I87" s="14">
        <v>151.94</v>
      </c>
      <c r="J87" s="23">
        <f aca="true" t="shared" si="16" ref="J87:J100">D87*I87</f>
        <v>136746</v>
      </c>
      <c r="K87" s="94">
        <v>129.9</v>
      </c>
      <c r="L87" s="43">
        <f aca="true" t="shared" si="17" ref="L87:L100">D87*K87</f>
        <v>116910</v>
      </c>
      <c r="M87" s="37">
        <f aca="true" t="shared" si="18" ref="M87:M100">(G87+I87+K87)/3</f>
        <v>127.24666666666667</v>
      </c>
      <c r="N87" s="7">
        <f>D87*M87</f>
        <v>114522</v>
      </c>
      <c r="O87" s="53"/>
    </row>
    <row r="88" spans="1:15" ht="15" customHeight="1">
      <c r="A88" s="9" t="s">
        <v>4</v>
      </c>
      <c r="B88" s="9"/>
      <c r="C88" s="72">
        <v>30</v>
      </c>
      <c r="D88" s="72">
        <f>C88*30</f>
        <v>900</v>
      </c>
      <c r="E88" s="14"/>
      <c r="F88" s="95"/>
      <c r="G88" s="96">
        <v>5.8</v>
      </c>
      <c r="H88" s="68">
        <f t="shared" si="15"/>
        <v>5220</v>
      </c>
      <c r="I88" s="14">
        <v>9.6</v>
      </c>
      <c r="J88" s="23">
        <f t="shared" si="16"/>
        <v>8640</v>
      </c>
      <c r="K88" s="94">
        <v>15</v>
      </c>
      <c r="L88" s="43">
        <f t="shared" si="17"/>
        <v>13500</v>
      </c>
      <c r="M88" s="37">
        <f t="shared" si="18"/>
        <v>10.133333333333333</v>
      </c>
      <c r="N88" s="7">
        <f>D88*M88</f>
        <v>9120</v>
      </c>
      <c r="O88" s="53"/>
    </row>
    <row r="89" spans="1:15" ht="15" customHeight="1">
      <c r="A89" s="9" t="s">
        <v>34</v>
      </c>
      <c r="B89" s="9"/>
      <c r="C89" s="72">
        <v>30</v>
      </c>
      <c r="D89" s="72">
        <v>900</v>
      </c>
      <c r="E89" s="14"/>
      <c r="F89" s="95"/>
      <c r="G89" s="42">
        <v>5.8</v>
      </c>
      <c r="H89" s="68">
        <f t="shared" si="15"/>
        <v>5220</v>
      </c>
      <c r="I89" s="14">
        <v>6.9</v>
      </c>
      <c r="J89" s="23">
        <f t="shared" si="16"/>
        <v>6210</v>
      </c>
      <c r="K89" s="44">
        <v>4.99</v>
      </c>
      <c r="L89" s="43">
        <f t="shared" si="17"/>
        <v>4491</v>
      </c>
      <c r="M89" s="37">
        <f t="shared" si="18"/>
        <v>5.896666666666666</v>
      </c>
      <c r="N89" s="7">
        <f>D89*M89</f>
        <v>5306.999999999999</v>
      </c>
      <c r="O89" s="53"/>
    </row>
    <row r="90" spans="1:15" ht="15" customHeight="1">
      <c r="A90" s="9" t="s">
        <v>5</v>
      </c>
      <c r="B90" s="9"/>
      <c r="C90" s="9"/>
      <c r="D90" s="72">
        <v>2000</v>
      </c>
      <c r="E90" s="14"/>
      <c r="F90" s="95"/>
      <c r="G90" s="42">
        <v>0.3</v>
      </c>
      <c r="H90" s="68">
        <f t="shared" si="15"/>
        <v>600</v>
      </c>
      <c r="I90" s="14">
        <v>0.36</v>
      </c>
      <c r="J90" s="23">
        <f t="shared" si="16"/>
        <v>720</v>
      </c>
      <c r="K90" s="44">
        <v>0.25</v>
      </c>
      <c r="L90" s="43">
        <f t="shared" si="17"/>
        <v>500</v>
      </c>
      <c r="M90" s="37">
        <f t="shared" si="18"/>
        <v>0.3033333333333333</v>
      </c>
      <c r="N90" s="7">
        <f aca="true" t="shared" si="19" ref="N90:N100">D90*M90</f>
        <v>606.6666666666666</v>
      </c>
      <c r="O90" s="53"/>
    </row>
    <row r="91" spans="1:15" ht="15" customHeight="1">
      <c r="A91" s="9" t="s">
        <v>6</v>
      </c>
      <c r="B91" s="9"/>
      <c r="C91" s="9"/>
      <c r="D91" s="72">
        <v>2000</v>
      </c>
      <c r="E91" s="14"/>
      <c r="F91" s="95"/>
      <c r="G91" s="42">
        <v>0.3</v>
      </c>
      <c r="H91" s="68">
        <f t="shared" si="15"/>
        <v>600</v>
      </c>
      <c r="I91" s="14">
        <v>0.36</v>
      </c>
      <c r="J91" s="23">
        <f t="shared" si="16"/>
        <v>720</v>
      </c>
      <c r="K91" s="44">
        <v>0.25</v>
      </c>
      <c r="L91" s="43">
        <f t="shared" si="17"/>
        <v>500</v>
      </c>
      <c r="M91" s="37">
        <f t="shared" si="18"/>
        <v>0.3033333333333333</v>
      </c>
      <c r="N91" s="7">
        <f t="shared" si="19"/>
        <v>606.6666666666666</v>
      </c>
      <c r="O91" s="53"/>
    </row>
    <row r="92" spans="1:15" ht="15" customHeight="1">
      <c r="A92" s="9" t="s">
        <v>7</v>
      </c>
      <c r="B92" s="9"/>
      <c r="C92" s="9"/>
      <c r="D92" s="72">
        <v>360</v>
      </c>
      <c r="E92" s="14"/>
      <c r="F92" s="95"/>
      <c r="G92" s="42">
        <v>0.99</v>
      </c>
      <c r="H92" s="68">
        <f t="shared" si="15"/>
        <v>356.4</v>
      </c>
      <c r="I92" s="14">
        <v>0.6</v>
      </c>
      <c r="J92" s="23">
        <f t="shared" si="16"/>
        <v>216</v>
      </c>
      <c r="K92" s="44">
        <v>0.61</v>
      </c>
      <c r="L92" s="43">
        <f t="shared" si="17"/>
        <v>219.6</v>
      </c>
      <c r="M92" s="37">
        <f t="shared" si="18"/>
        <v>0.7333333333333333</v>
      </c>
      <c r="N92" s="7">
        <f t="shared" si="19"/>
        <v>264</v>
      </c>
      <c r="O92" s="53"/>
    </row>
    <row r="93" spans="1:15" ht="15" customHeight="1">
      <c r="A93" s="9" t="s">
        <v>8</v>
      </c>
      <c r="B93" s="9"/>
      <c r="C93" s="9"/>
      <c r="D93" s="72">
        <v>5000</v>
      </c>
      <c r="E93" s="14"/>
      <c r="F93" s="95"/>
      <c r="G93" s="42">
        <v>0.3</v>
      </c>
      <c r="H93" s="68">
        <f t="shared" si="15"/>
        <v>1500</v>
      </c>
      <c r="I93" s="14">
        <v>0.73</v>
      </c>
      <c r="J93" s="23">
        <f t="shared" si="16"/>
        <v>3650</v>
      </c>
      <c r="K93" s="44">
        <v>0.25</v>
      </c>
      <c r="L93" s="43">
        <f t="shared" si="17"/>
        <v>1250</v>
      </c>
      <c r="M93" s="37">
        <f t="shared" si="18"/>
        <v>0.4266666666666667</v>
      </c>
      <c r="N93" s="7">
        <f t="shared" si="19"/>
        <v>2133.3333333333335</v>
      </c>
      <c r="O93" s="53"/>
    </row>
    <row r="94" spans="1:15" ht="15" customHeight="1">
      <c r="A94" s="78" t="s">
        <v>9</v>
      </c>
      <c r="B94" s="78"/>
      <c r="C94" s="78"/>
      <c r="D94" s="77">
        <v>200000</v>
      </c>
      <c r="E94" s="15"/>
      <c r="F94" s="16"/>
      <c r="G94" s="42">
        <v>0.35</v>
      </c>
      <c r="H94" s="68">
        <f t="shared" si="15"/>
        <v>70000</v>
      </c>
      <c r="I94" s="15">
        <v>0.9</v>
      </c>
      <c r="J94" s="23">
        <f t="shared" si="16"/>
        <v>180000</v>
      </c>
      <c r="K94" s="44">
        <v>0.45</v>
      </c>
      <c r="L94" s="43">
        <f t="shared" si="17"/>
        <v>90000</v>
      </c>
      <c r="M94" s="37">
        <f t="shared" si="18"/>
        <v>0.5666666666666667</v>
      </c>
      <c r="N94" s="7">
        <f t="shared" si="19"/>
        <v>113333.33333333333</v>
      </c>
      <c r="O94" s="53"/>
    </row>
    <row r="95" spans="1:15" ht="15" customHeight="1">
      <c r="A95" s="9" t="s">
        <v>35</v>
      </c>
      <c r="B95" s="9"/>
      <c r="C95" s="9"/>
      <c r="D95" s="72">
        <v>200000</v>
      </c>
      <c r="E95" s="14"/>
      <c r="F95" s="95"/>
      <c r="G95" s="96">
        <v>0.3</v>
      </c>
      <c r="H95" s="68">
        <f t="shared" si="15"/>
        <v>60000</v>
      </c>
      <c r="I95" s="14">
        <v>0.9</v>
      </c>
      <c r="J95" s="23">
        <f t="shared" si="16"/>
        <v>180000</v>
      </c>
      <c r="K95" s="94">
        <v>0.25</v>
      </c>
      <c r="L95" s="43">
        <f t="shared" si="17"/>
        <v>50000</v>
      </c>
      <c r="M95" s="37">
        <f t="shared" si="18"/>
        <v>0.48333333333333334</v>
      </c>
      <c r="N95" s="7">
        <f t="shared" si="19"/>
        <v>96666.66666666667</v>
      </c>
      <c r="O95" s="53"/>
    </row>
    <row r="96" spans="1:15" ht="15" customHeight="1">
      <c r="A96" s="9" t="s">
        <v>36</v>
      </c>
      <c r="B96" s="9"/>
      <c r="C96" s="9"/>
      <c r="D96" s="72">
        <v>200000</v>
      </c>
      <c r="E96" s="14"/>
      <c r="F96" s="95"/>
      <c r="G96" s="42">
        <v>0.65</v>
      </c>
      <c r="H96" s="68">
        <f t="shared" si="15"/>
        <v>130000</v>
      </c>
      <c r="I96" s="14">
        <v>0.9</v>
      </c>
      <c r="J96" s="23">
        <f t="shared" si="16"/>
        <v>180000</v>
      </c>
      <c r="K96" s="44">
        <v>0.65</v>
      </c>
      <c r="L96" s="43">
        <f t="shared" si="17"/>
        <v>130000</v>
      </c>
      <c r="M96" s="37">
        <f t="shared" si="18"/>
        <v>0.7333333333333334</v>
      </c>
      <c r="N96" s="7">
        <f t="shared" si="19"/>
        <v>146666.6666666667</v>
      </c>
      <c r="O96" s="53"/>
    </row>
    <row r="97" spans="1:15" ht="15" customHeight="1">
      <c r="A97" s="9" t="s">
        <v>10</v>
      </c>
      <c r="B97" s="9"/>
      <c r="C97" s="9"/>
      <c r="D97" s="72">
        <v>5000</v>
      </c>
      <c r="E97" s="14"/>
      <c r="F97" s="95"/>
      <c r="G97" s="42">
        <v>0.5</v>
      </c>
      <c r="H97" s="68">
        <f t="shared" si="15"/>
        <v>2500</v>
      </c>
      <c r="I97" s="14">
        <v>0</v>
      </c>
      <c r="J97" s="23">
        <f t="shared" si="16"/>
        <v>0</v>
      </c>
      <c r="K97" s="44">
        <v>0.1</v>
      </c>
      <c r="L97" s="43">
        <f t="shared" si="17"/>
        <v>500</v>
      </c>
      <c r="M97" s="37">
        <f t="shared" si="18"/>
        <v>0.19999999999999998</v>
      </c>
      <c r="N97" s="7">
        <f t="shared" si="19"/>
        <v>999.9999999999999</v>
      </c>
      <c r="O97" s="53"/>
    </row>
    <row r="98" spans="1:15" ht="15" customHeight="1">
      <c r="A98" s="9" t="s">
        <v>11</v>
      </c>
      <c r="B98" s="9"/>
      <c r="C98" s="9"/>
      <c r="D98" s="72">
        <v>5000</v>
      </c>
      <c r="E98" s="14"/>
      <c r="F98" s="95"/>
      <c r="G98" s="42">
        <v>0.5</v>
      </c>
      <c r="H98" s="68">
        <f t="shared" si="15"/>
        <v>2500</v>
      </c>
      <c r="I98" s="14">
        <v>0</v>
      </c>
      <c r="J98" s="23">
        <f t="shared" si="16"/>
        <v>0</v>
      </c>
      <c r="K98" s="44">
        <v>0.1</v>
      </c>
      <c r="L98" s="43">
        <f t="shared" si="17"/>
        <v>500</v>
      </c>
      <c r="M98" s="37">
        <f t="shared" si="18"/>
        <v>0.19999999999999998</v>
      </c>
      <c r="N98" s="7">
        <f t="shared" si="19"/>
        <v>999.9999999999999</v>
      </c>
      <c r="O98" s="53"/>
    </row>
    <row r="99" spans="1:15" ht="15" customHeight="1">
      <c r="A99" s="9" t="s">
        <v>12</v>
      </c>
      <c r="B99" s="9"/>
      <c r="C99" s="9"/>
      <c r="D99" s="72">
        <v>5000</v>
      </c>
      <c r="E99" s="14"/>
      <c r="F99" s="95"/>
      <c r="G99" s="42">
        <v>0.5</v>
      </c>
      <c r="H99" s="68">
        <f t="shared" si="15"/>
        <v>2500</v>
      </c>
      <c r="I99" s="14">
        <v>0</v>
      </c>
      <c r="J99" s="23">
        <f t="shared" si="16"/>
        <v>0</v>
      </c>
      <c r="K99" s="44">
        <v>0.1</v>
      </c>
      <c r="L99" s="43">
        <f t="shared" si="17"/>
        <v>500</v>
      </c>
      <c r="M99" s="37">
        <f t="shared" si="18"/>
        <v>0.19999999999999998</v>
      </c>
      <c r="N99" s="7">
        <f t="shared" si="19"/>
        <v>999.9999999999999</v>
      </c>
      <c r="O99" s="53"/>
    </row>
    <row r="100" spans="1:15" ht="15" customHeight="1" thickBot="1">
      <c r="A100" s="79" t="s">
        <v>13</v>
      </c>
      <c r="B100" s="79"/>
      <c r="C100" s="79"/>
      <c r="D100" s="80">
        <v>5000</v>
      </c>
      <c r="E100" s="17"/>
      <c r="F100" s="95"/>
      <c r="G100" s="42">
        <v>0.5</v>
      </c>
      <c r="H100" s="68">
        <f t="shared" si="15"/>
        <v>2500</v>
      </c>
      <c r="I100" s="17">
        <v>0</v>
      </c>
      <c r="J100" s="25">
        <f t="shared" si="16"/>
        <v>0</v>
      </c>
      <c r="K100" s="94">
        <v>0.1</v>
      </c>
      <c r="L100" s="101">
        <f t="shared" si="17"/>
        <v>500</v>
      </c>
      <c r="M100" s="37">
        <f t="shared" si="18"/>
        <v>0.19999999999999998</v>
      </c>
      <c r="N100" s="7">
        <f t="shared" si="19"/>
        <v>999.9999999999999</v>
      </c>
      <c r="O100" s="53"/>
    </row>
    <row r="101" spans="1:15" ht="22.5" customHeight="1" thickBot="1">
      <c r="A101" s="212" t="s">
        <v>58</v>
      </c>
      <c r="B101" s="212"/>
      <c r="C101" s="212"/>
      <c r="D101" s="213"/>
      <c r="E101" s="85"/>
      <c r="F101" s="86"/>
      <c r="G101" s="86"/>
      <c r="H101" s="31">
        <f>SUM(H86:H100)</f>
        <v>454316.4</v>
      </c>
      <c r="I101" s="86"/>
      <c r="J101" s="31">
        <f>SUM(J86:J100)</f>
        <v>741002</v>
      </c>
      <c r="K101" s="86"/>
      <c r="L101" s="31">
        <f>SUM(L86:L100)</f>
        <v>422870.6</v>
      </c>
      <c r="M101" s="86"/>
      <c r="N101" s="52">
        <f>SUM(N86:N100)</f>
        <v>539396.3333333334</v>
      </c>
      <c r="O101" s="53"/>
    </row>
    <row r="102" spans="1:3" ht="15" customHeight="1">
      <c r="A102" s="87"/>
      <c r="B102" s="87"/>
      <c r="C102" s="87"/>
    </row>
    <row r="103" ht="15" customHeight="1">
      <c r="O103" s="89"/>
    </row>
    <row r="104" spans="1:15" ht="1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55"/>
    </row>
    <row r="105" spans="1:15" ht="1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1:15" ht="1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5"/>
    </row>
    <row r="107" spans="1:8" ht="15" customHeight="1" thickBot="1">
      <c r="A107" s="57" t="s">
        <v>102</v>
      </c>
      <c r="B107" s="57"/>
      <c r="C107" s="57"/>
      <c r="D107" s="56"/>
      <c r="E107" s="56"/>
      <c r="F107" s="56"/>
      <c r="G107" s="56"/>
      <c r="H107" s="56"/>
    </row>
    <row r="108" spans="1:15" ht="15" customHeight="1">
      <c r="A108" s="58" t="s">
        <v>0</v>
      </c>
      <c r="B108" s="58"/>
      <c r="C108" s="209" t="s">
        <v>38</v>
      </c>
      <c r="D108" s="59" t="s">
        <v>53</v>
      </c>
      <c r="E108" s="191" t="s">
        <v>39</v>
      </c>
      <c r="F108" s="192"/>
      <c r="G108" s="203" t="s">
        <v>47</v>
      </c>
      <c r="H108" s="204"/>
      <c r="I108" s="214" t="s">
        <v>46</v>
      </c>
      <c r="J108" s="215"/>
      <c r="K108" s="203" t="s">
        <v>76</v>
      </c>
      <c r="L108" s="204"/>
      <c r="M108" s="33" t="s">
        <v>32</v>
      </c>
      <c r="N108" s="3" t="s">
        <v>32</v>
      </c>
      <c r="O108" s="53"/>
    </row>
    <row r="109" spans="1:15" ht="15" customHeight="1" thickBot="1">
      <c r="A109" s="60" t="s">
        <v>1</v>
      </c>
      <c r="B109" s="60"/>
      <c r="C109" s="210"/>
      <c r="D109" s="61" t="s">
        <v>54</v>
      </c>
      <c r="E109" s="193"/>
      <c r="F109" s="194"/>
      <c r="G109" s="205"/>
      <c r="H109" s="206"/>
      <c r="I109" s="216"/>
      <c r="J109" s="217"/>
      <c r="K109" s="205"/>
      <c r="L109" s="206"/>
      <c r="M109" s="34" t="s">
        <v>33</v>
      </c>
      <c r="N109" s="4" t="s">
        <v>33</v>
      </c>
      <c r="O109" s="53"/>
    </row>
    <row r="110" spans="1:15" ht="15" customHeight="1" thickBot="1">
      <c r="A110" s="60" t="s">
        <v>2</v>
      </c>
      <c r="B110" s="60"/>
      <c r="C110" s="211"/>
      <c r="D110" s="61" t="s">
        <v>51</v>
      </c>
      <c r="E110" s="12" t="s">
        <v>37</v>
      </c>
      <c r="F110" s="90" t="s">
        <v>31</v>
      </c>
      <c r="G110" s="91" t="s">
        <v>37</v>
      </c>
      <c r="H110" s="63" t="s">
        <v>31</v>
      </c>
      <c r="I110" s="18" t="s">
        <v>37</v>
      </c>
      <c r="J110" s="30" t="s">
        <v>31</v>
      </c>
      <c r="K110" s="97" t="s">
        <v>37</v>
      </c>
      <c r="L110" s="98" t="s">
        <v>31</v>
      </c>
      <c r="M110" s="35" t="s">
        <v>37</v>
      </c>
      <c r="N110" s="8" t="s">
        <v>31</v>
      </c>
      <c r="O110" s="53"/>
    </row>
    <row r="111" spans="1:15" ht="15" customHeight="1">
      <c r="A111" s="65" t="s">
        <v>3</v>
      </c>
      <c r="B111" s="65"/>
      <c r="C111" s="66">
        <v>30</v>
      </c>
      <c r="D111" s="66">
        <f>C111*30</f>
        <v>900</v>
      </c>
      <c r="E111" s="13"/>
      <c r="F111" s="92"/>
      <c r="G111" s="93">
        <v>89.9</v>
      </c>
      <c r="H111" s="68">
        <f>D111*G111</f>
        <v>80910</v>
      </c>
      <c r="I111" s="32">
        <v>49</v>
      </c>
      <c r="J111" s="27">
        <f>D111*I111</f>
        <v>44100</v>
      </c>
      <c r="K111" s="103">
        <v>15</v>
      </c>
      <c r="L111" s="100">
        <f>D111*K111</f>
        <v>13500</v>
      </c>
      <c r="M111" s="37">
        <f>(G111+I111+K111)/3</f>
        <v>51.300000000000004</v>
      </c>
      <c r="N111" s="7">
        <f>D111*M111</f>
        <v>46170.00000000001</v>
      </c>
      <c r="O111" s="53"/>
    </row>
    <row r="112" spans="1:15" ht="15" customHeight="1">
      <c r="A112" s="71" t="s">
        <v>40</v>
      </c>
      <c r="B112" s="71"/>
      <c r="C112" s="72">
        <v>30</v>
      </c>
      <c r="D112" s="72">
        <f>C112*30</f>
        <v>900</v>
      </c>
      <c r="E112" s="14"/>
      <c r="F112" s="95"/>
      <c r="G112" s="42">
        <v>99.9</v>
      </c>
      <c r="H112" s="68">
        <f aca="true" t="shared" si="20" ref="H112:H125">D112*G112</f>
        <v>89910</v>
      </c>
      <c r="I112" s="14">
        <v>151.94</v>
      </c>
      <c r="J112" s="23">
        <f aca="true" t="shared" si="21" ref="J112:J125">D112*I112</f>
        <v>136746</v>
      </c>
      <c r="K112" s="94">
        <v>129.9</v>
      </c>
      <c r="L112" s="43">
        <f aca="true" t="shared" si="22" ref="L112:L125">D112*K112</f>
        <v>116910</v>
      </c>
      <c r="M112" s="37">
        <f aca="true" t="shared" si="23" ref="M112:M125">(G112+I112+K112)/3</f>
        <v>127.24666666666667</v>
      </c>
      <c r="N112" s="7">
        <f>D112*M112</f>
        <v>114522</v>
      </c>
      <c r="O112" s="53"/>
    </row>
    <row r="113" spans="1:15" ht="15" customHeight="1">
      <c r="A113" s="9" t="s">
        <v>4</v>
      </c>
      <c r="B113" s="9"/>
      <c r="C113" s="72">
        <v>30</v>
      </c>
      <c r="D113" s="72">
        <f>C113*30</f>
        <v>900</v>
      </c>
      <c r="E113" s="14"/>
      <c r="F113" s="95"/>
      <c r="G113" s="96">
        <v>5.8</v>
      </c>
      <c r="H113" s="68">
        <f t="shared" si="20"/>
        <v>5220</v>
      </c>
      <c r="I113" s="14">
        <v>9.6</v>
      </c>
      <c r="J113" s="23">
        <f t="shared" si="21"/>
        <v>8640</v>
      </c>
      <c r="K113" s="94">
        <v>15</v>
      </c>
      <c r="L113" s="43">
        <f t="shared" si="22"/>
        <v>13500</v>
      </c>
      <c r="M113" s="37">
        <f t="shared" si="23"/>
        <v>10.133333333333333</v>
      </c>
      <c r="N113" s="7">
        <f>D113*M113</f>
        <v>9120</v>
      </c>
      <c r="O113" s="53"/>
    </row>
    <row r="114" spans="1:15" ht="15" customHeight="1">
      <c r="A114" s="9" t="s">
        <v>34</v>
      </c>
      <c r="B114" s="9"/>
      <c r="C114" s="72">
        <v>30</v>
      </c>
      <c r="D114" s="72">
        <v>900</v>
      </c>
      <c r="E114" s="14"/>
      <c r="F114" s="95"/>
      <c r="G114" s="42">
        <v>5.8</v>
      </c>
      <c r="H114" s="68">
        <f t="shared" si="20"/>
        <v>5220</v>
      </c>
      <c r="I114" s="14">
        <v>6.9</v>
      </c>
      <c r="J114" s="23">
        <f t="shared" si="21"/>
        <v>6210</v>
      </c>
      <c r="K114" s="44">
        <v>4.99</v>
      </c>
      <c r="L114" s="43">
        <f t="shared" si="22"/>
        <v>4491</v>
      </c>
      <c r="M114" s="37">
        <f t="shared" si="23"/>
        <v>5.896666666666666</v>
      </c>
      <c r="N114" s="7">
        <f>D114*M114</f>
        <v>5306.999999999999</v>
      </c>
      <c r="O114" s="53"/>
    </row>
    <row r="115" spans="1:15" ht="15" customHeight="1">
      <c r="A115" s="9" t="s">
        <v>5</v>
      </c>
      <c r="B115" s="9"/>
      <c r="C115" s="9"/>
      <c r="D115" s="72">
        <v>2000</v>
      </c>
      <c r="E115" s="14"/>
      <c r="F115" s="95"/>
      <c r="G115" s="42">
        <v>0.3</v>
      </c>
      <c r="H115" s="68">
        <f t="shared" si="20"/>
        <v>600</v>
      </c>
      <c r="I115" s="14">
        <v>0.36</v>
      </c>
      <c r="J115" s="23">
        <f t="shared" si="21"/>
        <v>720</v>
      </c>
      <c r="K115" s="44">
        <v>0.25</v>
      </c>
      <c r="L115" s="43">
        <f t="shared" si="22"/>
        <v>500</v>
      </c>
      <c r="M115" s="37">
        <f t="shared" si="23"/>
        <v>0.3033333333333333</v>
      </c>
      <c r="N115" s="7">
        <f aca="true" t="shared" si="24" ref="N115:N125">D115*M115</f>
        <v>606.6666666666666</v>
      </c>
      <c r="O115" s="53"/>
    </row>
    <row r="116" spans="1:15" ht="15" customHeight="1">
      <c r="A116" s="9" t="s">
        <v>6</v>
      </c>
      <c r="B116" s="9"/>
      <c r="C116" s="9"/>
      <c r="D116" s="72">
        <v>2000</v>
      </c>
      <c r="E116" s="14"/>
      <c r="F116" s="95"/>
      <c r="G116" s="42">
        <v>0.3</v>
      </c>
      <c r="H116" s="68">
        <f t="shared" si="20"/>
        <v>600</v>
      </c>
      <c r="I116" s="14">
        <v>0.36</v>
      </c>
      <c r="J116" s="23">
        <f t="shared" si="21"/>
        <v>720</v>
      </c>
      <c r="K116" s="44">
        <v>0.25</v>
      </c>
      <c r="L116" s="43">
        <f t="shared" si="22"/>
        <v>500</v>
      </c>
      <c r="M116" s="37">
        <f t="shared" si="23"/>
        <v>0.3033333333333333</v>
      </c>
      <c r="N116" s="7">
        <f t="shared" si="24"/>
        <v>606.6666666666666</v>
      </c>
      <c r="O116" s="53"/>
    </row>
    <row r="117" spans="1:15" ht="15" customHeight="1">
      <c r="A117" s="9" t="s">
        <v>7</v>
      </c>
      <c r="B117" s="9"/>
      <c r="C117" s="9"/>
      <c r="D117" s="72">
        <v>360</v>
      </c>
      <c r="E117" s="14"/>
      <c r="F117" s="95"/>
      <c r="G117" s="42">
        <v>0.99</v>
      </c>
      <c r="H117" s="68">
        <f t="shared" si="20"/>
        <v>356.4</v>
      </c>
      <c r="I117" s="14">
        <v>0.6</v>
      </c>
      <c r="J117" s="23">
        <f t="shared" si="21"/>
        <v>216</v>
      </c>
      <c r="K117" s="44">
        <v>0.61</v>
      </c>
      <c r="L117" s="43">
        <f t="shared" si="22"/>
        <v>219.6</v>
      </c>
      <c r="M117" s="37">
        <f t="shared" si="23"/>
        <v>0.7333333333333333</v>
      </c>
      <c r="N117" s="7">
        <f t="shared" si="24"/>
        <v>264</v>
      </c>
      <c r="O117" s="53"/>
    </row>
    <row r="118" spans="1:15" ht="15" customHeight="1">
      <c r="A118" s="9" t="s">
        <v>8</v>
      </c>
      <c r="B118" s="9"/>
      <c r="C118" s="9"/>
      <c r="D118" s="72">
        <v>5000</v>
      </c>
      <c r="E118" s="14"/>
      <c r="F118" s="95"/>
      <c r="G118" s="42">
        <v>0.3</v>
      </c>
      <c r="H118" s="68">
        <f t="shared" si="20"/>
        <v>1500</v>
      </c>
      <c r="I118" s="14">
        <v>0.73</v>
      </c>
      <c r="J118" s="23">
        <f t="shared" si="21"/>
        <v>3650</v>
      </c>
      <c r="K118" s="44">
        <v>0.25</v>
      </c>
      <c r="L118" s="43">
        <f t="shared" si="22"/>
        <v>1250</v>
      </c>
      <c r="M118" s="37">
        <f t="shared" si="23"/>
        <v>0.4266666666666667</v>
      </c>
      <c r="N118" s="7">
        <f t="shared" si="24"/>
        <v>2133.3333333333335</v>
      </c>
      <c r="O118" s="53"/>
    </row>
    <row r="119" spans="1:15" ht="15" customHeight="1">
      <c r="A119" s="78" t="s">
        <v>9</v>
      </c>
      <c r="B119" s="78"/>
      <c r="C119" s="78"/>
      <c r="D119" s="77">
        <v>200000</v>
      </c>
      <c r="E119" s="15"/>
      <c r="F119" s="16"/>
      <c r="G119" s="42">
        <v>0.35</v>
      </c>
      <c r="H119" s="68">
        <f t="shared" si="20"/>
        <v>70000</v>
      </c>
      <c r="I119" s="15">
        <v>0.9</v>
      </c>
      <c r="J119" s="23">
        <f t="shared" si="21"/>
        <v>180000</v>
      </c>
      <c r="K119" s="44">
        <v>0.45</v>
      </c>
      <c r="L119" s="43">
        <f t="shared" si="22"/>
        <v>90000</v>
      </c>
      <c r="M119" s="37">
        <f t="shared" si="23"/>
        <v>0.5666666666666667</v>
      </c>
      <c r="N119" s="7">
        <f t="shared" si="24"/>
        <v>113333.33333333333</v>
      </c>
      <c r="O119" s="53"/>
    </row>
    <row r="120" spans="1:15" ht="15" customHeight="1">
      <c r="A120" s="9" t="s">
        <v>35</v>
      </c>
      <c r="B120" s="9"/>
      <c r="C120" s="9"/>
      <c r="D120" s="72">
        <v>200000</v>
      </c>
      <c r="E120" s="14"/>
      <c r="F120" s="95"/>
      <c r="G120" s="96">
        <v>0.3</v>
      </c>
      <c r="H120" s="68">
        <f t="shared" si="20"/>
        <v>60000</v>
      </c>
      <c r="I120" s="14">
        <v>0.9</v>
      </c>
      <c r="J120" s="23">
        <f t="shared" si="21"/>
        <v>180000</v>
      </c>
      <c r="K120" s="94">
        <v>0.25</v>
      </c>
      <c r="L120" s="43">
        <f t="shared" si="22"/>
        <v>50000</v>
      </c>
      <c r="M120" s="37">
        <f t="shared" si="23"/>
        <v>0.48333333333333334</v>
      </c>
      <c r="N120" s="7">
        <f t="shared" si="24"/>
        <v>96666.66666666667</v>
      </c>
      <c r="O120" s="53"/>
    </row>
    <row r="121" spans="1:15" ht="15" customHeight="1">
      <c r="A121" s="9" t="s">
        <v>36</v>
      </c>
      <c r="B121" s="9"/>
      <c r="C121" s="9"/>
      <c r="D121" s="72">
        <v>200000</v>
      </c>
      <c r="E121" s="14"/>
      <c r="F121" s="95"/>
      <c r="G121" s="42">
        <v>0.65</v>
      </c>
      <c r="H121" s="68">
        <f t="shared" si="20"/>
        <v>130000</v>
      </c>
      <c r="I121" s="14">
        <v>0.9</v>
      </c>
      <c r="J121" s="23">
        <f t="shared" si="21"/>
        <v>180000</v>
      </c>
      <c r="K121" s="44">
        <v>0.65</v>
      </c>
      <c r="L121" s="43">
        <f t="shared" si="22"/>
        <v>130000</v>
      </c>
      <c r="M121" s="37">
        <f t="shared" si="23"/>
        <v>0.7333333333333334</v>
      </c>
      <c r="N121" s="7">
        <f t="shared" si="24"/>
        <v>146666.6666666667</v>
      </c>
      <c r="O121" s="53"/>
    </row>
    <row r="122" spans="1:15" ht="15" customHeight="1">
      <c r="A122" s="9" t="s">
        <v>10</v>
      </c>
      <c r="B122" s="9"/>
      <c r="C122" s="9"/>
      <c r="D122" s="72">
        <v>5000</v>
      </c>
      <c r="E122" s="14"/>
      <c r="F122" s="95"/>
      <c r="G122" s="42">
        <v>0.5</v>
      </c>
      <c r="H122" s="68">
        <f t="shared" si="20"/>
        <v>2500</v>
      </c>
      <c r="I122" s="14">
        <v>0</v>
      </c>
      <c r="J122" s="23">
        <f t="shared" si="21"/>
        <v>0</v>
      </c>
      <c r="K122" s="44">
        <v>0.1</v>
      </c>
      <c r="L122" s="43">
        <f t="shared" si="22"/>
        <v>500</v>
      </c>
      <c r="M122" s="37">
        <f t="shared" si="23"/>
        <v>0.19999999999999998</v>
      </c>
      <c r="N122" s="7">
        <f t="shared" si="24"/>
        <v>999.9999999999999</v>
      </c>
      <c r="O122" s="53"/>
    </row>
    <row r="123" spans="1:15" ht="15" customHeight="1">
      <c r="A123" s="9" t="s">
        <v>11</v>
      </c>
      <c r="B123" s="9"/>
      <c r="C123" s="9"/>
      <c r="D123" s="72">
        <v>5000</v>
      </c>
      <c r="E123" s="14"/>
      <c r="F123" s="95"/>
      <c r="G123" s="42">
        <v>0.5</v>
      </c>
      <c r="H123" s="68">
        <f t="shared" si="20"/>
        <v>2500</v>
      </c>
      <c r="I123" s="14">
        <v>0</v>
      </c>
      <c r="J123" s="23">
        <f t="shared" si="21"/>
        <v>0</v>
      </c>
      <c r="K123" s="44">
        <v>0.1</v>
      </c>
      <c r="L123" s="43">
        <f t="shared" si="22"/>
        <v>500</v>
      </c>
      <c r="M123" s="37">
        <f t="shared" si="23"/>
        <v>0.19999999999999998</v>
      </c>
      <c r="N123" s="7">
        <f t="shared" si="24"/>
        <v>999.9999999999999</v>
      </c>
      <c r="O123" s="53"/>
    </row>
    <row r="124" spans="1:15" ht="15" customHeight="1">
      <c r="A124" s="9" t="s">
        <v>12</v>
      </c>
      <c r="B124" s="9"/>
      <c r="C124" s="9"/>
      <c r="D124" s="72">
        <v>5000</v>
      </c>
      <c r="E124" s="14"/>
      <c r="F124" s="95"/>
      <c r="G124" s="42">
        <v>0.5</v>
      </c>
      <c r="H124" s="68">
        <f t="shared" si="20"/>
        <v>2500</v>
      </c>
      <c r="I124" s="14">
        <v>0</v>
      </c>
      <c r="J124" s="23">
        <f t="shared" si="21"/>
        <v>0</v>
      </c>
      <c r="K124" s="44">
        <v>0.1</v>
      </c>
      <c r="L124" s="43">
        <f t="shared" si="22"/>
        <v>500</v>
      </c>
      <c r="M124" s="37">
        <f t="shared" si="23"/>
        <v>0.19999999999999998</v>
      </c>
      <c r="N124" s="7">
        <f t="shared" si="24"/>
        <v>999.9999999999999</v>
      </c>
      <c r="O124" s="53"/>
    </row>
    <row r="125" spans="1:15" ht="15" customHeight="1" thickBot="1">
      <c r="A125" s="79" t="s">
        <v>13</v>
      </c>
      <c r="B125" s="79"/>
      <c r="C125" s="79"/>
      <c r="D125" s="80">
        <v>5000</v>
      </c>
      <c r="E125" s="17"/>
      <c r="F125" s="95"/>
      <c r="G125" s="42">
        <v>0.5</v>
      </c>
      <c r="H125" s="68">
        <f t="shared" si="20"/>
        <v>2500</v>
      </c>
      <c r="I125" s="17">
        <v>0</v>
      </c>
      <c r="J125" s="25">
        <f t="shared" si="21"/>
        <v>0</v>
      </c>
      <c r="K125" s="94">
        <v>0.1</v>
      </c>
      <c r="L125" s="101">
        <f t="shared" si="22"/>
        <v>500</v>
      </c>
      <c r="M125" s="37">
        <f t="shared" si="23"/>
        <v>0.19999999999999998</v>
      </c>
      <c r="N125" s="7">
        <f t="shared" si="24"/>
        <v>999.9999999999999</v>
      </c>
      <c r="O125" s="53"/>
    </row>
    <row r="126" spans="1:15" ht="22.5" customHeight="1" thickBot="1">
      <c r="A126" s="212" t="s">
        <v>59</v>
      </c>
      <c r="B126" s="212"/>
      <c r="C126" s="212"/>
      <c r="D126" s="213"/>
      <c r="E126" s="85"/>
      <c r="F126" s="86"/>
      <c r="G126" s="86"/>
      <c r="H126" s="31">
        <f>SUM(H111:H125)</f>
        <v>454316.4</v>
      </c>
      <c r="I126" s="86"/>
      <c r="J126" s="31">
        <f>SUM(J111:J125)</f>
        <v>741002</v>
      </c>
      <c r="K126" s="86"/>
      <c r="L126" s="31">
        <f>SUM(L111:L125)</f>
        <v>422870.6</v>
      </c>
      <c r="M126" s="86"/>
      <c r="N126" s="52">
        <f>SUM(N111:N125)</f>
        <v>539396.3333333334</v>
      </c>
      <c r="O126" s="53"/>
    </row>
    <row r="127" spans="1:3" ht="15" customHeight="1">
      <c r="A127" s="87"/>
      <c r="B127" s="87"/>
      <c r="C127" s="87"/>
    </row>
    <row r="128" ht="15" customHeight="1">
      <c r="O128" s="89"/>
    </row>
    <row r="129" spans="1:15" ht="15" customHeight="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</row>
    <row r="130" spans="1:15" ht="15" customHeight="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</row>
    <row r="131" spans="1:8" ht="15" customHeight="1">
      <c r="A131" s="56"/>
      <c r="B131" s="56"/>
      <c r="C131" s="56"/>
      <c r="D131" s="56"/>
      <c r="E131" s="56"/>
      <c r="F131" s="56"/>
      <c r="G131" s="56"/>
      <c r="H131" s="56"/>
    </row>
    <row r="132" spans="1:8" ht="15" customHeight="1" thickBot="1">
      <c r="A132" s="57" t="s">
        <v>103</v>
      </c>
      <c r="B132" s="57"/>
      <c r="C132" s="57"/>
      <c r="D132" s="56"/>
      <c r="E132" s="56"/>
      <c r="F132" s="56"/>
      <c r="G132" s="56"/>
      <c r="H132" s="56"/>
    </row>
    <row r="133" spans="1:15" ht="15" customHeight="1">
      <c r="A133" s="58" t="s">
        <v>0</v>
      </c>
      <c r="B133" s="58"/>
      <c r="C133" s="209" t="s">
        <v>38</v>
      </c>
      <c r="D133" s="59" t="s">
        <v>53</v>
      </c>
      <c r="E133" s="191" t="s">
        <v>39</v>
      </c>
      <c r="F133" s="192"/>
      <c r="G133" s="203" t="s">
        <v>47</v>
      </c>
      <c r="H133" s="204"/>
      <c r="I133" s="214" t="s">
        <v>46</v>
      </c>
      <c r="J133" s="215"/>
      <c r="K133" s="203" t="s">
        <v>76</v>
      </c>
      <c r="L133" s="204"/>
      <c r="M133" s="33" t="s">
        <v>32</v>
      </c>
      <c r="N133" s="3" t="s">
        <v>32</v>
      </c>
      <c r="O133" s="53"/>
    </row>
    <row r="134" spans="1:15" ht="15" customHeight="1" thickBot="1">
      <c r="A134" s="60" t="s">
        <v>1</v>
      </c>
      <c r="B134" s="60"/>
      <c r="C134" s="210"/>
      <c r="D134" s="61" t="s">
        <v>54</v>
      </c>
      <c r="E134" s="193"/>
      <c r="F134" s="194"/>
      <c r="G134" s="205"/>
      <c r="H134" s="206"/>
      <c r="I134" s="216"/>
      <c r="J134" s="217"/>
      <c r="K134" s="205"/>
      <c r="L134" s="206"/>
      <c r="M134" s="34" t="s">
        <v>33</v>
      </c>
      <c r="N134" s="4" t="s">
        <v>33</v>
      </c>
      <c r="O134" s="53"/>
    </row>
    <row r="135" spans="1:15" ht="15" customHeight="1" thickBot="1">
      <c r="A135" s="60" t="s">
        <v>2</v>
      </c>
      <c r="B135" s="60"/>
      <c r="C135" s="211"/>
      <c r="D135" s="61" t="s">
        <v>51</v>
      </c>
      <c r="E135" s="12" t="s">
        <v>37</v>
      </c>
      <c r="F135" s="90" t="s">
        <v>31</v>
      </c>
      <c r="G135" s="91" t="s">
        <v>37</v>
      </c>
      <c r="H135" s="63" t="s">
        <v>31</v>
      </c>
      <c r="I135" s="18" t="s">
        <v>37</v>
      </c>
      <c r="J135" s="30" t="s">
        <v>31</v>
      </c>
      <c r="K135" s="97" t="s">
        <v>37</v>
      </c>
      <c r="L135" s="98" t="s">
        <v>31</v>
      </c>
      <c r="M135" s="35" t="s">
        <v>37</v>
      </c>
      <c r="N135" s="8" t="s">
        <v>31</v>
      </c>
      <c r="O135" s="53"/>
    </row>
    <row r="136" spans="1:15" ht="15" customHeight="1">
      <c r="A136" s="65" t="s">
        <v>3</v>
      </c>
      <c r="B136" s="65"/>
      <c r="C136" s="66">
        <v>40</v>
      </c>
      <c r="D136" s="66">
        <f>C136*30</f>
        <v>1200</v>
      </c>
      <c r="E136" s="13"/>
      <c r="F136" s="92"/>
      <c r="G136" s="93">
        <v>89.9</v>
      </c>
      <c r="H136" s="68">
        <f>D136*G136</f>
        <v>107880</v>
      </c>
      <c r="I136" s="32">
        <v>49</v>
      </c>
      <c r="J136" s="27">
        <f>D136*I136</f>
        <v>58800</v>
      </c>
      <c r="K136" s="103">
        <v>15</v>
      </c>
      <c r="L136" s="100">
        <f>D136*K136</f>
        <v>18000</v>
      </c>
      <c r="M136" s="37">
        <f>(G136+I136+K136)/3</f>
        <v>51.300000000000004</v>
      </c>
      <c r="N136" s="7">
        <f>D136*M136</f>
        <v>61560.00000000001</v>
      </c>
      <c r="O136" s="53"/>
    </row>
    <row r="137" spans="1:15" ht="15" customHeight="1">
      <c r="A137" s="71" t="s">
        <v>40</v>
      </c>
      <c r="B137" s="71"/>
      <c r="C137" s="72">
        <v>40</v>
      </c>
      <c r="D137" s="72">
        <f>C137*30</f>
        <v>1200</v>
      </c>
      <c r="E137" s="14"/>
      <c r="F137" s="95"/>
      <c r="G137" s="42">
        <v>99.9</v>
      </c>
      <c r="H137" s="68">
        <f aca="true" t="shared" si="25" ref="H137:H150">D137*G137</f>
        <v>119880</v>
      </c>
      <c r="I137" s="14">
        <v>151.94</v>
      </c>
      <c r="J137" s="23">
        <f aca="true" t="shared" si="26" ref="J137:J150">D137*I137</f>
        <v>182328</v>
      </c>
      <c r="K137" s="94">
        <v>129.9</v>
      </c>
      <c r="L137" s="43">
        <f aca="true" t="shared" si="27" ref="L137:L150">D137*K137</f>
        <v>155880</v>
      </c>
      <c r="M137" s="37">
        <f aca="true" t="shared" si="28" ref="M137:M150">(G137+I137+K137)/3</f>
        <v>127.24666666666667</v>
      </c>
      <c r="N137" s="7">
        <f>D137*M137</f>
        <v>152696</v>
      </c>
      <c r="O137" s="53"/>
    </row>
    <row r="138" spans="1:15" ht="15" customHeight="1">
      <c r="A138" s="9" t="s">
        <v>4</v>
      </c>
      <c r="B138" s="9"/>
      <c r="C138" s="72">
        <v>40</v>
      </c>
      <c r="D138" s="72">
        <f>C138*30</f>
        <v>1200</v>
      </c>
      <c r="E138" s="14"/>
      <c r="F138" s="95"/>
      <c r="G138" s="96">
        <v>5.8</v>
      </c>
      <c r="H138" s="68">
        <f t="shared" si="25"/>
        <v>6960</v>
      </c>
      <c r="I138" s="14">
        <v>9.6</v>
      </c>
      <c r="J138" s="23">
        <f t="shared" si="26"/>
        <v>11520</v>
      </c>
      <c r="K138" s="94">
        <v>15</v>
      </c>
      <c r="L138" s="43">
        <f t="shared" si="27"/>
        <v>18000</v>
      </c>
      <c r="M138" s="37">
        <f t="shared" si="28"/>
        <v>10.133333333333333</v>
      </c>
      <c r="N138" s="7">
        <f>D138*M138</f>
        <v>12160</v>
      </c>
      <c r="O138" s="53"/>
    </row>
    <row r="139" spans="1:15" ht="15" customHeight="1">
      <c r="A139" s="9" t="s">
        <v>34</v>
      </c>
      <c r="B139" s="9"/>
      <c r="C139" s="72">
        <v>40</v>
      </c>
      <c r="D139" s="72">
        <v>1200</v>
      </c>
      <c r="E139" s="14"/>
      <c r="F139" s="95"/>
      <c r="G139" s="42">
        <v>5.8</v>
      </c>
      <c r="H139" s="68">
        <f t="shared" si="25"/>
        <v>6960</v>
      </c>
      <c r="I139" s="14">
        <v>6.9</v>
      </c>
      <c r="J139" s="23">
        <f t="shared" si="26"/>
        <v>8280</v>
      </c>
      <c r="K139" s="44">
        <v>4.99</v>
      </c>
      <c r="L139" s="43">
        <f t="shared" si="27"/>
        <v>5988</v>
      </c>
      <c r="M139" s="37">
        <f t="shared" si="28"/>
        <v>5.896666666666666</v>
      </c>
      <c r="N139" s="7">
        <f>D139*M139</f>
        <v>7075.999999999999</v>
      </c>
      <c r="O139" s="53"/>
    </row>
    <row r="140" spans="1:15" ht="15" customHeight="1">
      <c r="A140" s="9" t="s">
        <v>5</v>
      </c>
      <c r="B140" s="9"/>
      <c r="C140" s="9"/>
      <c r="D140" s="72">
        <v>2667</v>
      </c>
      <c r="E140" s="14"/>
      <c r="F140" s="95"/>
      <c r="G140" s="42">
        <v>0.3</v>
      </c>
      <c r="H140" s="68">
        <f t="shared" si="25"/>
        <v>800.1</v>
      </c>
      <c r="I140" s="14">
        <v>0.36</v>
      </c>
      <c r="J140" s="23">
        <f t="shared" si="26"/>
        <v>960.12</v>
      </c>
      <c r="K140" s="44">
        <v>0.25</v>
      </c>
      <c r="L140" s="43">
        <f t="shared" si="27"/>
        <v>666.75</v>
      </c>
      <c r="M140" s="37">
        <f t="shared" si="28"/>
        <v>0.3033333333333333</v>
      </c>
      <c r="N140" s="7">
        <f aca="true" t="shared" si="29" ref="N140:N150">D140*M140</f>
        <v>808.9899999999999</v>
      </c>
      <c r="O140" s="53"/>
    </row>
    <row r="141" spans="1:15" ht="15" customHeight="1">
      <c r="A141" s="9" t="s">
        <v>6</v>
      </c>
      <c r="B141" s="9"/>
      <c r="C141" s="9"/>
      <c r="D141" s="72">
        <v>2667</v>
      </c>
      <c r="E141" s="14"/>
      <c r="F141" s="95"/>
      <c r="G141" s="42">
        <v>0.3</v>
      </c>
      <c r="H141" s="68">
        <f t="shared" si="25"/>
        <v>800.1</v>
      </c>
      <c r="I141" s="14">
        <v>0.36</v>
      </c>
      <c r="J141" s="23">
        <f t="shared" si="26"/>
        <v>960.12</v>
      </c>
      <c r="K141" s="44">
        <v>0.25</v>
      </c>
      <c r="L141" s="43">
        <f t="shared" si="27"/>
        <v>666.75</v>
      </c>
      <c r="M141" s="37">
        <f t="shared" si="28"/>
        <v>0.3033333333333333</v>
      </c>
      <c r="N141" s="7">
        <f t="shared" si="29"/>
        <v>808.9899999999999</v>
      </c>
      <c r="O141" s="53"/>
    </row>
    <row r="142" spans="1:15" ht="15" customHeight="1">
      <c r="A142" s="9" t="s">
        <v>7</v>
      </c>
      <c r="B142" s="9"/>
      <c r="C142" s="9"/>
      <c r="D142" s="72">
        <v>480</v>
      </c>
      <c r="E142" s="14"/>
      <c r="F142" s="95"/>
      <c r="G142" s="42">
        <v>0.99</v>
      </c>
      <c r="H142" s="68">
        <f t="shared" si="25"/>
        <v>475.2</v>
      </c>
      <c r="I142" s="14">
        <v>0.6</v>
      </c>
      <c r="J142" s="23">
        <f t="shared" si="26"/>
        <v>288</v>
      </c>
      <c r="K142" s="44">
        <v>0.61</v>
      </c>
      <c r="L142" s="43">
        <f t="shared" si="27"/>
        <v>292.8</v>
      </c>
      <c r="M142" s="37">
        <f t="shared" si="28"/>
        <v>0.7333333333333333</v>
      </c>
      <c r="N142" s="7">
        <f t="shared" si="29"/>
        <v>352</v>
      </c>
      <c r="O142" s="53"/>
    </row>
    <row r="143" spans="1:15" ht="15" customHeight="1">
      <c r="A143" s="9" t="s">
        <v>8</v>
      </c>
      <c r="B143" s="9"/>
      <c r="C143" s="9"/>
      <c r="D143" s="72">
        <v>6667</v>
      </c>
      <c r="E143" s="14"/>
      <c r="F143" s="95"/>
      <c r="G143" s="42">
        <v>0.3</v>
      </c>
      <c r="H143" s="68">
        <f t="shared" si="25"/>
        <v>2000.1</v>
      </c>
      <c r="I143" s="14">
        <v>0.73</v>
      </c>
      <c r="J143" s="23">
        <f t="shared" si="26"/>
        <v>4866.91</v>
      </c>
      <c r="K143" s="44">
        <v>0.25</v>
      </c>
      <c r="L143" s="43">
        <f t="shared" si="27"/>
        <v>1666.75</v>
      </c>
      <c r="M143" s="37">
        <f t="shared" si="28"/>
        <v>0.4266666666666667</v>
      </c>
      <c r="N143" s="7">
        <f t="shared" si="29"/>
        <v>2844.586666666667</v>
      </c>
      <c r="O143" s="53"/>
    </row>
    <row r="144" spans="1:15" ht="15" customHeight="1">
      <c r="A144" s="78" t="s">
        <v>9</v>
      </c>
      <c r="B144" s="78"/>
      <c r="C144" s="78"/>
      <c r="D144" s="77">
        <v>266667</v>
      </c>
      <c r="E144" s="15"/>
      <c r="F144" s="16"/>
      <c r="G144" s="42">
        <v>0.35</v>
      </c>
      <c r="H144" s="68">
        <f t="shared" si="25"/>
        <v>93333.45</v>
      </c>
      <c r="I144" s="15">
        <v>0.9</v>
      </c>
      <c r="J144" s="23">
        <f t="shared" si="26"/>
        <v>240000.30000000002</v>
      </c>
      <c r="K144" s="44">
        <v>0.45</v>
      </c>
      <c r="L144" s="43">
        <f t="shared" si="27"/>
        <v>120000.15000000001</v>
      </c>
      <c r="M144" s="37">
        <f t="shared" si="28"/>
        <v>0.5666666666666667</v>
      </c>
      <c r="N144" s="7">
        <f t="shared" si="29"/>
        <v>151111.3</v>
      </c>
      <c r="O144" s="53"/>
    </row>
    <row r="145" spans="1:15" ht="15" customHeight="1">
      <c r="A145" s="9" t="s">
        <v>35</v>
      </c>
      <c r="B145" s="9"/>
      <c r="C145" s="9"/>
      <c r="D145" s="77">
        <v>266667</v>
      </c>
      <c r="E145" s="14"/>
      <c r="F145" s="95"/>
      <c r="G145" s="96">
        <v>0.3</v>
      </c>
      <c r="H145" s="68">
        <f t="shared" si="25"/>
        <v>80000.09999999999</v>
      </c>
      <c r="I145" s="14">
        <v>0.9</v>
      </c>
      <c r="J145" s="23">
        <f t="shared" si="26"/>
        <v>240000.30000000002</v>
      </c>
      <c r="K145" s="94">
        <v>0.25</v>
      </c>
      <c r="L145" s="43">
        <f t="shared" si="27"/>
        <v>66666.75</v>
      </c>
      <c r="M145" s="37">
        <f t="shared" si="28"/>
        <v>0.48333333333333334</v>
      </c>
      <c r="N145" s="7">
        <f t="shared" si="29"/>
        <v>128889.05</v>
      </c>
      <c r="O145" s="53"/>
    </row>
    <row r="146" spans="1:15" ht="15" customHeight="1">
      <c r="A146" s="9" t="s">
        <v>36</v>
      </c>
      <c r="B146" s="9"/>
      <c r="C146" s="9"/>
      <c r="D146" s="77">
        <v>266667</v>
      </c>
      <c r="E146" s="14"/>
      <c r="F146" s="95"/>
      <c r="G146" s="42">
        <v>0.65</v>
      </c>
      <c r="H146" s="68">
        <f t="shared" si="25"/>
        <v>173333.55000000002</v>
      </c>
      <c r="I146" s="14">
        <v>0.9</v>
      </c>
      <c r="J146" s="23">
        <f t="shared" si="26"/>
        <v>240000.30000000002</v>
      </c>
      <c r="K146" s="44">
        <v>0.65</v>
      </c>
      <c r="L146" s="43">
        <f t="shared" si="27"/>
        <v>173333.55000000002</v>
      </c>
      <c r="M146" s="37">
        <f t="shared" si="28"/>
        <v>0.7333333333333334</v>
      </c>
      <c r="N146" s="7">
        <f t="shared" si="29"/>
        <v>195555.80000000002</v>
      </c>
      <c r="O146" s="53"/>
    </row>
    <row r="147" spans="1:15" ht="15" customHeight="1">
      <c r="A147" s="9" t="s">
        <v>10</v>
      </c>
      <c r="B147" s="9"/>
      <c r="C147" s="9"/>
      <c r="D147" s="72">
        <v>6667</v>
      </c>
      <c r="E147" s="14"/>
      <c r="F147" s="95"/>
      <c r="G147" s="42">
        <v>0.5</v>
      </c>
      <c r="H147" s="68">
        <f t="shared" si="25"/>
        <v>3333.5</v>
      </c>
      <c r="I147" s="14">
        <v>0</v>
      </c>
      <c r="J147" s="23">
        <f t="shared" si="26"/>
        <v>0</v>
      </c>
      <c r="K147" s="44">
        <v>0.1</v>
      </c>
      <c r="L147" s="43">
        <f t="shared" si="27"/>
        <v>666.7</v>
      </c>
      <c r="M147" s="37">
        <f t="shared" si="28"/>
        <v>0.19999999999999998</v>
      </c>
      <c r="N147" s="7">
        <f t="shared" si="29"/>
        <v>1333.3999999999999</v>
      </c>
      <c r="O147" s="53"/>
    </row>
    <row r="148" spans="1:15" ht="15" customHeight="1">
      <c r="A148" s="9" t="s">
        <v>11</v>
      </c>
      <c r="B148" s="9"/>
      <c r="C148" s="9"/>
      <c r="D148" s="72">
        <v>6667</v>
      </c>
      <c r="E148" s="14"/>
      <c r="F148" s="95"/>
      <c r="G148" s="42">
        <v>0.5</v>
      </c>
      <c r="H148" s="68">
        <f t="shared" si="25"/>
        <v>3333.5</v>
      </c>
      <c r="I148" s="14">
        <v>0</v>
      </c>
      <c r="J148" s="23">
        <f t="shared" si="26"/>
        <v>0</v>
      </c>
      <c r="K148" s="44">
        <v>0.1</v>
      </c>
      <c r="L148" s="43">
        <f t="shared" si="27"/>
        <v>666.7</v>
      </c>
      <c r="M148" s="37">
        <f t="shared" si="28"/>
        <v>0.19999999999999998</v>
      </c>
      <c r="N148" s="7">
        <f t="shared" si="29"/>
        <v>1333.3999999999999</v>
      </c>
      <c r="O148" s="53"/>
    </row>
    <row r="149" spans="1:15" ht="15" customHeight="1">
      <c r="A149" s="9" t="s">
        <v>12</v>
      </c>
      <c r="B149" s="9"/>
      <c r="C149" s="9"/>
      <c r="D149" s="72">
        <v>6667</v>
      </c>
      <c r="E149" s="14"/>
      <c r="F149" s="95"/>
      <c r="G149" s="42">
        <v>0.5</v>
      </c>
      <c r="H149" s="68">
        <f t="shared" si="25"/>
        <v>3333.5</v>
      </c>
      <c r="I149" s="14">
        <v>0</v>
      </c>
      <c r="J149" s="23">
        <f t="shared" si="26"/>
        <v>0</v>
      </c>
      <c r="K149" s="44">
        <v>0.1</v>
      </c>
      <c r="L149" s="43">
        <f t="shared" si="27"/>
        <v>666.7</v>
      </c>
      <c r="M149" s="37">
        <f t="shared" si="28"/>
        <v>0.19999999999999998</v>
      </c>
      <c r="N149" s="7">
        <f t="shared" si="29"/>
        <v>1333.3999999999999</v>
      </c>
      <c r="O149" s="53"/>
    </row>
    <row r="150" spans="1:15" ht="15" customHeight="1" thickBot="1">
      <c r="A150" s="79" t="s">
        <v>13</v>
      </c>
      <c r="B150" s="79"/>
      <c r="C150" s="79"/>
      <c r="D150" s="80">
        <v>6667</v>
      </c>
      <c r="E150" s="17"/>
      <c r="F150" s="95"/>
      <c r="G150" s="42">
        <v>0.5</v>
      </c>
      <c r="H150" s="68">
        <f t="shared" si="25"/>
        <v>3333.5</v>
      </c>
      <c r="I150" s="17">
        <v>0</v>
      </c>
      <c r="J150" s="25">
        <f t="shared" si="26"/>
        <v>0</v>
      </c>
      <c r="K150" s="94">
        <v>0.1</v>
      </c>
      <c r="L150" s="101">
        <f t="shared" si="27"/>
        <v>666.7</v>
      </c>
      <c r="M150" s="37">
        <f t="shared" si="28"/>
        <v>0.19999999999999998</v>
      </c>
      <c r="N150" s="7">
        <f t="shared" si="29"/>
        <v>1333.3999999999999</v>
      </c>
      <c r="O150" s="53"/>
    </row>
    <row r="151" spans="1:15" ht="22.5" customHeight="1" thickBot="1">
      <c r="A151" s="212" t="s">
        <v>60</v>
      </c>
      <c r="B151" s="212"/>
      <c r="C151" s="212"/>
      <c r="D151" s="213"/>
      <c r="E151" s="85"/>
      <c r="F151" s="86"/>
      <c r="G151" s="86"/>
      <c r="H151" s="31">
        <f>SUM(H136:H150)</f>
        <v>605756.6</v>
      </c>
      <c r="I151" s="86"/>
      <c r="J151" s="31">
        <f>SUM(J136:J150)</f>
        <v>988004.05</v>
      </c>
      <c r="K151" s="86"/>
      <c r="L151" s="31">
        <f>SUM(L136:L150)</f>
        <v>563828.2999999998</v>
      </c>
      <c r="M151" s="86"/>
      <c r="N151" s="52">
        <f>SUM(N136:N150)</f>
        <v>719196.3166666668</v>
      </c>
      <c r="O151" s="53"/>
    </row>
    <row r="152" spans="1:3" ht="15" customHeight="1">
      <c r="A152" s="87"/>
      <c r="B152" s="87"/>
      <c r="C152" s="87"/>
    </row>
    <row r="153" ht="15" customHeight="1">
      <c r="O153" s="89"/>
    </row>
    <row r="154" spans="1:15" ht="15" customHeight="1">
      <c r="A154" s="169" t="s">
        <v>48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55"/>
    </row>
    <row r="155" spans="1:15" ht="15" customHeight="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</row>
    <row r="156" spans="1:15" ht="1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5"/>
    </row>
    <row r="157" spans="1:8" ht="15" customHeight="1" thickBot="1">
      <c r="A157" s="57" t="s">
        <v>104</v>
      </c>
      <c r="B157" s="57"/>
      <c r="C157" s="57"/>
      <c r="D157" s="56"/>
      <c r="E157" s="56"/>
      <c r="F157" s="56"/>
      <c r="G157" s="56"/>
      <c r="H157" s="56"/>
    </row>
    <row r="158" spans="1:14" ht="15" customHeight="1">
      <c r="A158" s="58" t="s">
        <v>0</v>
      </c>
      <c r="B158" s="58"/>
      <c r="C158" s="209" t="s">
        <v>38</v>
      </c>
      <c r="D158" s="59" t="s">
        <v>53</v>
      </c>
      <c r="E158" s="191" t="s">
        <v>39</v>
      </c>
      <c r="F158" s="192"/>
      <c r="G158" s="203" t="s">
        <v>47</v>
      </c>
      <c r="H158" s="204"/>
      <c r="I158" s="214" t="s">
        <v>46</v>
      </c>
      <c r="J158" s="215"/>
      <c r="K158" s="203" t="s">
        <v>76</v>
      </c>
      <c r="L158" s="204"/>
      <c r="M158" s="33" t="s">
        <v>32</v>
      </c>
      <c r="N158" s="3" t="s">
        <v>32</v>
      </c>
    </row>
    <row r="159" spans="1:15" ht="15" customHeight="1" thickBot="1">
      <c r="A159" s="60" t="s">
        <v>1</v>
      </c>
      <c r="B159" s="60"/>
      <c r="C159" s="210"/>
      <c r="D159" s="61" t="s">
        <v>54</v>
      </c>
      <c r="E159" s="193"/>
      <c r="F159" s="194"/>
      <c r="G159" s="205"/>
      <c r="H159" s="206"/>
      <c r="I159" s="216"/>
      <c r="J159" s="217"/>
      <c r="K159" s="205"/>
      <c r="L159" s="206"/>
      <c r="M159" s="34" t="s">
        <v>33</v>
      </c>
      <c r="N159" s="4" t="s">
        <v>33</v>
      </c>
      <c r="O159" s="53"/>
    </row>
    <row r="160" spans="1:15" ht="15" customHeight="1" thickBot="1">
      <c r="A160" s="60" t="s">
        <v>2</v>
      </c>
      <c r="B160" s="60"/>
      <c r="C160" s="211"/>
      <c r="D160" s="61" t="s">
        <v>51</v>
      </c>
      <c r="E160" s="12" t="s">
        <v>37</v>
      </c>
      <c r="F160" s="90" t="s">
        <v>31</v>
      </c>
      <c r="G160" s="91" t="s">
        <v>37</v>
      </c>
      <c r="H160" s="63" t="s">
        <v>31</v>
      </c>
      <c r="I160" s="18" t="s">
        <v>37</v>
      </c>
      <c r="J160" s="30" t="s">
        <v>31</v>
      </c>
      <c r="K160" s="97" t="s">
        <v>37</v>
      </c>
      <c r="L160" s="98" t="s">
        <v>31</v>
      </c>
      <c r="M160" s="35" t="s">
        <v>37</v>
      </c>
      <c r="N160" s="8" t="s">
        <v>31</v>
      </c>
      <c r="O160" s="53"/>
    </row>
    <row r="161" spans="1:15" ht="15" customHeight="1">
      <c r="A161" s="65" t="s">
        <v>3</v>
      </c>
      <c r="B161" s="65"/>
      <c r="C161" s="66">
        <v>15</v>
      </c>
      <c r="D161" s="66">
        <f>C161*30</f>
        <v>450</v>
      </c>
      <c r="E161" s="13"/>
      <c r="F161" s="92"/>
      <c r="G161" s="93">
        <v>89.9</v>
      </c>
      <c r="H161" s="68">
        <f>D161*G161</f>
        <v>40455</v>
      </c>
      <c r="I161" s="32">
        <v>49</v>
      </c>
      <c r="J161" s="27">
        <f>D161*I161</f>
        <v>22050</v>
      </c>
      <c r="K161" s="103">
        <v>15</v>
      </c>
      <c r="L161" s="100">
        <f>D161*K161</f>
        <v>6750</v>
      </c>
      <c r="M161" s="37">
        <f>(G161+I161+K161)/3</f>
        <v>51.300000000000004</v>
      </c>
      <c r="N161" s="7">
        <f>D161*M161</f>
        <v>23085.000000000004</v>
      </c>
      <c r="O161" s="53"/>
    </row>
    <row r="162" spans="1:15" ht="15" customHeight="1">
      <c r="A162" s="71" t="s">
        <v>40</v>
      </c>
      <c r="B162" s="71"/>
      <c r="C162" s="72">
        <v>15</v>
      </c>
      <c r="D162" s="72">
        <f>C162*30</f>
        <v>450</v>
      </c>
      <c r="E162" s="14"/>
      <c r="F162" s="95"/>
      <c r="G162" s="42">
        <v>99.9</v>
      </c>
      <c r="H162" s="68">
        <f aca="true" t="shared" si="30" ref="H162:H175">D162*G162</f>
        <v>44955</v>
      </c>
      <c r="I162" s="14">
        <v>151.94</v>
      </c>
      <c r="J162" s="23">
        <f aca="true" t="shared" si="31" ref="J162:J175">D162*I162</f>
        <v>68373</v>
      </c>
      <c r="K162" s="94">
        <v>129.9</v>
      </c>
      <c r="L162" s="43">
        <f aca="true" t="shared" si="32" ref="L162:L175">D162*K162</f>
        <v>58455</v>
      </c>
      <c r="M162" s="37">
        <f aca="true" t="shared" si="33" ref="M162:M175">(G162+I162+K162)/3</f>
        <v>127.24666666666667</v>
      </c>
      <c r="N162" s="7">
        <f aca="true" t="shared" si="34" ref="N162:N175">D162*M162</f>
        <v>57261</v>
      </c>
      <c r="O162" s="53"/>
    </row>
    <row r="163" spans="1:15" ht="15" customHeight="1">
      <c r="A163" s="9" t="s">
        <v>4</v>
      </c>
      <c r="B163" s="9"/>
      <c r="C163" s="72">
        <v>15</v>
      </c>
      <c r="D163" s="72">
        <f>C163*30</f>
        <v>450</v>
      </c>
      <c r="E163" s="14"/>
      <c r="F163" s="95"/>
      <c r="G163" s="96">
        <v>5.8</v>
      </c>
      <c r="H163" s="68">
        <f t="shared" si="30"/>
        <v>2610</v>
      </c>
      <c r="I163" s="14">
        <v>9.6</v>
      </c>
      <c r="J163" s="23">
        <f t="shared" si="31"/>
        <v>4320</v>
      </c>
      <c r="K163" s="94">
        <v>15</v>
      </c>
      <c r="L163" s="43">
        <f t="shared" si="32"/>
        <v>6750</v>
      </c>
      <c r="M163" s="37">
        <f t="shared" si="33"/>
        <v>10.133333333333333</v>
      </c>
      <c r="N163" s="7">
        <f t="shared" si="34"/>
        <v>4560</v>
      </c>
      <c r="O163" s="53"/>
    </row>
    <row r="164" spans="1:15" ht="15" customHeight="1">
      <c r="A164" s="9" t="s">
        <v>34</v>
      </c>
      <c r="B164" s="9"/>
      <c r="C164" s="72">
        <v>15</v>
      </c>
      <c r="D164" s="72">
        <v>450</v>
      </c>
      <c r="E164" s="14"/>
      <c r="F164" s="95"/>
      <c r="G164" s="42">
        <v>5.8</v>
      </c>
      <c r="H164" s="68">
        <f t="shared" si="30"/>
        <v>2610</v>
      </c>
      <c r="I164" s="14">
        <v>6.9</v>
      </c>
      <c r="J164" s="23">
        <f t="shared" si="31"/>
        <v>3105</v>
      </c>
      <c r="K164" s="44">
        <v>4.99</v>
      </c>
      <c r="L164" s="43">
        <f t="shared" si="32"/>
        <v>2245.5</v>
      </c>
      <c r="M164" s="37">
        <f t="shared" si="33"/>
        <v>5.896666666666666</v>
      </c>
      <c r="N164" s="7">
        <f t="shared" si="34"/>
        <v>2653.4999999999995</v>
      </c>
      <c r="O164" s="53"/>
    </row>
    <row r="165" spans="1:15" ht="15" customHeight="1">
      <c r="A165" s="9" t="s">
        <v>5</v>
      </c>
      <c r="B165" s="9"/>
      <c r="C165" s="9"/>
      <c r="D165" s="72">
        <v>1000</v>
      </c>
      <c r="E165" s="14"/>
      <c r="F165" s="95"/>
      <c r="G165" s="42">
        <v>0.3</v>
      </c>
      <c r="H165" s="68">
        <f t="shared" si="30"/>
        <v>300</v>
      </c>
      <c r="I165" s="14">
        <v>0.36</v>
      </c>
      <c r="J165" s="23">
        <f t="shared" si="31"/>
        <v>360</v>
      </c>
      <c r="K165" s="44">
        <v>0.25</v>
      </c>
      <c r="L165" s="43">
        <f t="shared" si="32"/>
        <v>250</v>
      </c>
      <c r="M165" s="37">
        <f t="shared" si="33"/>
        <v>0.3033333333333333</v>
      </c>
      <c r="N165" s="7">
        <f t="shared" si="34"/>
        <v>303.3333333333333</v>
      </c>
      <c r="O165" s="53"/>
    </row>
    <row r="166" spans="1:15" ht="15" customHeight="1">
      <c r="A166" s="9" t="s">
        <v>6</v>
      </c>
      <c r="B166" s="9"/>
      <c r="C166" s="9"/>
      <c r="D166" s="72">
        <v>1000</v>
      </c>
      <c r="E166" s="14"/>
      <c r="F166" s="95"/>
      <c r="G166" s="42">
        <v>0.3</v>
      </c>
      <c r="H166" s="68">
        <f t="shared" si="30"/>
        <v>300</v>
      </c>
      <c r="I166" s="14">
        <v>0.36</v>
      </c>
      <c r="J166" s="23">
        <f t="shared" si="31"/>
        <v>360</v>
      </c>
      <c r="K166" s="44">
        <v>0.25</v>
      </c>
      <c r="L166" s="43">
        <f t="shared" si="32"/>
        <v>250</v>
      </c>
      <c r="M166" s="37">
        <f t="shared" si="33"/>
        <v>0.3033333333333333</v>
      </c>
      <c r="N166" s="7">
        <f t="shared" si="34"/>
        <v>303.3333333333333</v>
      </c>
      <c r="O166" s="53"/>
    </row>
    <row r="167" spans="1:15" ht="15" customHeight="1">
      <c r="A167" s="9" t="s">
        <v>7</v>
      </c>
      <c r="B167" s="9"/>
      <c r="C167" s="9"/>
      <c r="D167" s="72">
        <v>180</v>
      </c>
      <c r="E167" s="14"/>
      <c r="F167" s="95"/>
      <c r="G167" s="42">
        <v>0.99</v>
      </c>
      <c r="H167" s="68">
        <f t="shared" si="30"/>
        <v>178.2</v>
      </c>
      <c r="I167" s="14">
        <v>0.6</v>
      </c>
      <c r="J167" s="23">
        <f t="shared" si="31"/>
        <v>108</v>
      </c>
      <c r="K167" s="44">
        <v>0.61</v>
      </c>
      <c r="L167" s="43">
        <f t="shared" si="32"/>
        <v>109.8</v>
      </c>
      <c r="M167" s="37">
        <f t="shared" si="33"/>
        <v>0.7333333333333333</v>
      </c>
      <c r="N167" s="7">
        <f t="shared" si="34"/>
        <v>132</v>
      </c>
      <c r="O167" s="53"/>
    </row>
    <row r="168" spans="1:15" ht="15" customHeight="1">
      <c r="A168" s="9" t="s">
        <v>8</v>
      </c>
      <c r="B168" s="9"/>
      <c r="C168" s="9"/>
      <c r="D168" s="72">
        <v>2500</v>
      </c>
      <c r="E168" s="14"/>
      <c r="F168" s="95"/>
      <c r="G168" s="42">
        <v>0.3</v>
      </c>
      <c r="H168" s="68">
        <f t="shared" si="30"/>
        <v>750</v>
      </c>
      <c r="I168" s="14">
        <v>0.73</v>
      </c>
      <c r="J168" s="23">
        <f t="shared" si="31"/>
        <v>1825</v>
      </c>
      <c r="K168" s="44">
        <v>0.25</v>
      </c>
      <c r="L168" s="43">
        <f t="shared" si="32"/>
        <v>625</v>
      </c>
      <c r="M168" s="37">
        <f t="shared" si="33"/>
        <v>0.4266666666666667</v>
      </c>
      <c r="N168" s="7">
        <f t="shared" si="34"/>
        <v>1066.6666666666667</v>
      </c>
      <c r="O168" s="53"/>
    </row>
    <row r="169" spans="1:15" ht="15" customHeight="1">
      <c r="A169" s="78" t="s">
        <v>9</v>
      </c>
      <c r="B169" s="78"/>
      <c r="C169" s="78"/>
      <c r="D169" s="77">
        <v>100000</v>
      </c>
      <c r="E169" s="15"/>
      <c r="F169" s="16"/>
      <c r="G169" s="42">
        <v>0.35</v>
      </c>
      <c r="H169" s="68">
        <f t="shared" si="30"/>
        <v>35000</v>
      </c>
      <c r="I169" s="15">
        <v>0.9</v>
      </c>
      <c r="J169" s="23">
        <f t="shared" si="31"/>
        <v>90000</v>
      </c>
      <c r="K169" s="44">
        <v>0.45</v>
      </c>
      <c r="L169" s="43">
        <f t="shared" si="32"/>
        <v>45000</v>
      </c>
      <c r="M169" s="37">
        <f t="shared" si="33"/>
        <v>0.5666666666666667</v>
      </c>
      <c r="N169" s="7">
        <f t="shared" si="34"/>
        <v>56666.666666666664</v>
      </c>
      <c r="O169" s="53"/>
    </row>
    <row r="170" spans="1:15" ht="15" customHeight="1">
      <c r="A170" s="9" t="s">
        <v>35</v>
      </c>
      <c r="B170" s="9"/>
      <c r="C170" s="9"/>
      <c r="D170" s="72">
        <v>100000</v>
      </c>
      <c r="E170" s="14"/>
      <c r="F170" s="95"/>
      <c r="G170" s="96">
        <v>0.3</v>
      </c>
      <c r="H170" s="68">
        <f t="shared" si="30"/>
        <v>30000</v>
      </c>
      <c r="I170" s="14">
        <v>0.9</v>
      </c>
      <c r="J170" s="23">
        <f t="shared" si="31"/>
        <v>90000</v>
      </c>
      <c r="K170" s="94">
        <v>0.25</v>
      </c>
      <c r="L170" s="43">
        <f t="shared" si="32"/>
        <v>25000</v>
      </c>
      <c r="M170" s="37">
        <f t="shared" si="33"/>
        <v>0.48333333333333334</v>
      </c>
      <c r="N170" s="7">
        <f t="shared" si="34"/>
        <v>48333.333333333336</v>
      </c>
      <c r="O170" s="53"/>
    </row>
    <row r="171" spans="1:15" ht="15" customHeight="1">
      <c r="A171" s="9" t="s">
        <v>36</v>
      </c>
      <c r="B171" s="9"/>
      <c r="C171" s="9"/>
      <c r="D171" s="72">
        <v>100000</v>
      </c>
      <c r="E171" s="14"/>
      <c r="F171" s="95"/>
      <c r="G171" s="42">
        <v>0.65</v>
      </c>
      <c r="H171" s="68">
        <f t="shared" si="30"/>
        <v>65000</v>
      </c>
      <c r="I171" s="14">
        <v>0.9</v>
      </c>
      <c r="J171" s="23">
        <f t="shared" si="31"/>
        <v>90000</v>
      </c>
      <c r="K171" s="44">
        <v>0.65</v>
      </c>
      <c r="L171" s="43">
        <f t="shared" si="32"/>
        <v>65000</v>
      </c>
      <c r="M171" s="37">
        <f t="shared" si="33"/>
        <v>0.7333333333333334</v>
      </c>
      <c r="N171" s="7">
        <f t="shared" si="34"/>
        <v>73333.33333333334</v>
      </c>
      <c r="O171" s="53"/>
    </row>
    <row r="172" spans="1:15" ht="15" customHeight="1">
      <c r="A172" s="9" t="s">
        <v>10</v>
      </c>
      <c r="B172" s="9"/>
      <c r="C172" s="9"/>
      <c r="D172" s="72">
        <v>2500</v>
      </c>
      <c r="E172" s="14"/>
      <c r="F172" s="95"/>
      <c r="G172" s="42">
        <v>0.5</v>
      </c>
      <c r="H172" s="68">
        <f t="shared" si="30"/>
        <v>1250</v>
      </c>
      <c r="I172" s="14">
        <v>0</v>
      </c>
      <c r="J172" s="23">
        <f t="shared" si="31"/>
        <v>0</v>
      </c>
      <c r="K172" s="44">
        <v>0.1</v>
      </c>
      <c r="L172" s="43">
        <f t="shared" si="32"/>
        <v>250</v>
      </c>
      <c r="M172" s="37">
        <f t="shared" si="33"/>
        <v>0.19999999999999998</v>
      </c>
      <c r="N172" s="7">
        <f t="shared" si="34"/>
        <v>499.99999999999994</v>
      </c>
      <c r="O172" s="53"/>
    </row>
    <row r="173" spans="1:15" ht="15" customHeight="1">
      <c r="A173" s="9" t="s">
        <v>11</v>
      </c>
      <c r="B173" s="9"/>
      <c r="C173" s="9"/>
      <c r="D173" s="72">
        <v>2500</v>
      </c>
      <c r="E173" s="14"/>
      <c r="F173" s="95"/>
      <c r="G173" s="42">
        <v>0.5</v>
      </c>
      <c r="H173" s="68">
        <f t="shared" si="30"/>
        <v>1250</v>
      </c>
      <c r="I173" s="14">
        <v>0</v>
      </c>
      <c r="J173" s="23">
        <f t="shared" si="31"/>
        <v>0</v>
      </c>
      <c r="K173" s="44">
        <v>0.1</v>
      </c>
      <c r="L173" s="43">
        <f t="shared" si="32"/>
        <v>250</v>
      </c>
      <c r="M173" s="37">
        <f t="shared" si="33"/>
        <v>0.19999999999999998</v>
      </c>
      <c r="N173" s="7">
        <f t="shared" si="34"/>
        <v>499.99999999999994</v>
      </c>
      <c r="O173" s="53"/>
    </row>
    <row r="174" spans="1:15" ht="15" customHeight="1">
      <c r="A174" s="9" t="s">
        <v>12</v>
      </c>
      <c r="B174" s="9"/>
      <c r="C174" s="9"/>
      <c r="D174" s="72">
        <v>2500</v>
      </c>
      <c r="E174" s="14"/>
      <c r="F174" s="95"/>
      <c r="G174" s="42">
        <v>0.5</v>
      </c>
      <c r="H174" s="68">
        <f t="shared" si="30"/>
        <v>1250</v>
      </c>
      <c r="I174" s="14">
        <v>0</v>
      </c>
      <c r="J174" s="23">
        <f t="shared" si="31"/>
        <v>0</v>
      </c>
      <c r="K174" s="44">
        <v>0.1</v>
      </c>
      <c r="L174" s="43">
        <f t="shared" si="32"/>
        <v>250</v>
      </c>
      <c r="M174" s="37">
        <f t="shared" si="33"/>
        <v>0.19999999999999998</v>
      </c>
      <c r="N174" s="7">
        <f t="shared" si="34"/>
        <v>499.99999999999994</v>
      </c>
      <c r="O174" s="53"/>
    </row>
    <row r="175" spans="1:15" ht="15" customHeight="1" thickBot="1">
      <c r="A175" s="79" t="s">
        <v>13</v>
      </c>
      <c r="B175" s="79"/>
      <c r="C175" s="79"/>
      <c r="D175" s="80">
        <v>2500</v>
      </c>
      <c r="E175" s="17"/>
      <c r="F175" s="95"/>
      <c r="G175" s="42">
        <v>0.5</v>
      </c>
      <c r="H175" s="68">
        <f t="shared" si="30"/>
        <v>1250</v>
      </c>
      <c r="I175" s="17">
        <v>0</v>
      </c>
      <c r="J175" s="25">
        <f t="shared" si="31"/>
        <v>0</v>
      </c>
      <c r="K175" s="94">
        <v>0.1</v>
      </c>
      <c r="L175" s="101">
        <f t="shared" si="32"/>
        <v>250</v>
      </c>
      <c r="M175" s="37">
        <f t="shared" si="33"/>
        <v>0.19999999999999998</v>
      </c>
      <c r="N175" s="7">
        <f t="shared" si="34"/>
        <v>499.99999999999994</v>
      </c>
      <c r="O175" s="53"/>
    </row>
    <row r="176" spans="1:15" ht="22.5" customHeight="1" thickBot="1">
      <c r="A176" s="212" t="s">
        <v>61</v>
      </c>
      <c r="B176" s="212"/>
      <c r="C176" s="212"/>
      <c r="D176" s="213"/>
      <c r="E176" s="85"/>
      <c r="F176" s="86"/>
      <c r="G176" s="86"/>
      <c r="H176" s="31">
        <f>SUM(H161:H175)</f>
        <v>227158.2</v>
      </c>
      <c r="I176" s="86"/>
      <c r="J176" s="31">
        <f>SUM(J161:J175)</f>
        <v>370501</v>
      </c>
      <c r="K176" s="86"/>
      <c r="L176" s="31">
        <f>SUM(L161:L175)</f>
        <v>211435.3</v>
      </c>
      <c r="M176" s="86"/>
      <c r="N176" s="52">
        <f>SUM(N161:N175)</f>
        <v>269698.1666666667</v>
      </c>
      <c r="O176" s="53"/>
    </row>
    <row r="177" spans="1:15" ht="15" customHeight="1">
      <c r="A177" s="87"/>
      <c r="B177" s="87"/>
      <c r="C177" s="87"/>
      <c r="O177" s="53"/>
    </row>
    <row r="178" spans="1:15" ht="15" customHeight="1">
      <c r="A178" s="87"/>
      <c r="B178" s="87"/>
      <c r="C178" s="87"/>
      <c r="O178" s="89"/>
    </row>
    <row r="179" spans="1:15" ht="15" customHeight="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</row>
    <row r="180" spans="1:15" ht="15" customHeight="1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</row>
    <row r="181" spans="1:8" ht="15" customHeight="1">
      <c r="A181" s="56"/>
      <c r="B181" s="56"/>
      <c r="C181" s="56"/>
      <c r="D181" s="56"/>
      <c r="E181" s="56"/>
      <c r="F181" s="56"/>
      <c r="G181" s="56"/>
      <c r="H181" s="56"/>
    </row>
    <row r="182" spans="1:8" ht="15" customHeight="1" thickBot="1">
      <c r="A182" s="57" t="s">
        <v>105</v>
      </c>
      <c r="B182" s="57"/>
      <c r="C182" s="57"/>
      <c r="D182" s="56"/>
      <c r="E182" s="56"/>
      <c r="F182" s="56"/>
      <c r="G182" s="56"/>
      <c r="H182" s="56"/>
    </row>
    <row r="183" spans="1:14" ht="15" customHeight="1">
      <c r="A183" s="58" t="s">
        <v>0</v>
      </c>
      <c r="B183" s="58"/>
      <c r="C183" s="209" t="s">
        <v>38</v>
      </c>
      <c r="D183" s="59" t="s">
        <v>53</v>
      </c>
      <c r="E183" s="191" t="s">
        <v>39</v>
      </c>
      <c r="F183" s="192"/>
      <c r="G183" s="203" t="s">
        <v>47</v>
      </c>
      <c r="H183" s="204"/>
      <c r="I183" s="214" t="s">
        <v>46</v>
      </c>
      <c r="J183" s="215"/>
      <c r="K183" s="203" t="s">
        <v>76</v>
      </c>
      <c r="L183" s="204"/>
      <c r="M183" s="33" t="s">
        <v>32</v>
      </c>
      <c r="N183" s="3" t="s">
        <v>32</v>
      </c>
    </row>
    <row r="184" spans="1:15" ht="15" customHeight="1" thickBot="1">
      <c r="A184" s="60" t="s">
        <v>1</v>
      </c>
      <c r="B184" s="60"/>
      <c r="C184" s="210"/>
      <c r="D184" s="61" t="s">
        <v>54</v>
      </c>
      <c r="E184" s="193"/>
      <c r="F184" s="194"/>
      <c r="G184" s="205"/>
      <c r="H184" s="206"/>
      <c r="I184" s="216"/>
      <c r="J184" s="217"/>
      <c r="K184" s="205"/>
      <c r="L184" s="206"/>
      <c r="M184" s="34" t="s">
        <v>33</v>
      </c>
      <c r="N184" s="4" t="s">
        <v>33</v>
      </c>
      <c r="O184" s="53"/>
    </row>
    <row r="185" spans="1:15" ht="15" customHeight="1" thickBot="1">
      <c r="A185" s="60" t="s">
        <v>2</v>
      </c>
      <c r="B185" s="60"/>
      <c r="C185" s="211"/>
      <c r="D185" s="106" t="s">
        <v>51</v>
      </c>
      <c r="E185" s="12" t="s">
        <v>37</v>
      </c>
      <c r="F185" s="90" t="s">
        <v>31</v>
      </c>
      <c r="G185" s="91" t="s">
        <v>37</v>
      </c>
      <c r="H185" s="63" t="s">
        <v>31</v>
      </c>
      <c r="I185" s="18" t="s">
        <v>37</v>
      </c>
      <c r="J185" s="30" t="s">
        <v>31</v>
      </c>
      <c r="K185" s="97" t="s">
        <v>37</v>
      </c>
      <c r="L185" s="98" t="s">
        <v>31</v>
      </c>
      <c r="M185" s="35" t="s">
        <v>37</v>
      </c>
      <c r="N185" s="8" t="s">
        <v>31</v>
      </c>
      <c r="O185" s="53"/>
    </row>
    <row r="186" spans="1:15" ht="15" customHeight="1">
      <c r="A186" s="65" t="s">
        <v>3</v>
      </c>
      <c r="B186" s="65"/>
      <c r="C186" s="66">
        <v>15</v>
      </c>
      <c r="D186" s="66">
        <f>C186*30</f>
        <v>450</v>
      </c>
      <c r="E186" s="13"/>
      <c r="F186" s="92"/>
      <c r="G186" s="93">
        <v>89.9</v>
      </c>
      <c r="H186" s="68">
        <f>D186*G186</f>
        <v>40455</v>
      </c>
      <c r="I186" s="32">
        <v>49</v>
      </c>
      <c r="J186" s="27">
        <f>D186*I186</f>
        <v>22050</v>
      </c>
      <c r="K186" s="103">
        <v>15</v>
      </c>
      <c r="L186" s="100">
        <f>D186*K186</f>
        <v>6750</v>
      </c>
      <c r="M186" s="37">
        <f>(G186+I186+K186)/3</f>
        <v>51.300000000000004</v>
      </c>
      <c r="N186" s="7">
        <f>D186*M186</f>
        <v>23085.000000000004</v>
      </c>
      <c r="O186" s="53"/>
    </row>
    <row r="187" spans="1:15" ht="15" customHeight="1">
      <c r="A187" s="71" t="s">
        <v>40</v>
      </c>
      <c r="B187" s="71"/>
      <c r="C187" s="72">
        <v>15</v>
      </c>
      <c r="D187" s="72">
        <f>C187*30</f>
        <v>450</v>
      </c>
      <c r="E187" s="14"/>
      <c r="F187" s="95"/>
      <c r="G187" s="42">
        <v>99.9</v>
      </c>
      <c r="H187" s="68">
        <f aca="true" t="shared" si="35" ref="H187:H200">D187*G187</f>
        <v>44955</v>
      </c>
      <c r="I187" s="14">
        <v>151.94</v>
      </c>
      <c r="J187" s="23">
        <f aca="true" t="shared" si="36" ref="J187:J200">D187*I187</f>
        <v>68373</v>
      </c>
      <c r="K187" s="94">
        <v>129.9</v>
      </c>
      <c r="L187" s="43">
        <f aca="true" t="shared" si="37" ref="L187:L200">D187*K187</f>
        <v>58455</v>
      </c>
      <c r="M187" s="37">
        <f aca="true" t="shared" si="38" ref="M187:M200">(G187+I187+K187)/3</f>
        <v>127.24666666666667</v>
      </c>
      <c r="N187" s="7">
        <f aca="true" t="shared" si="39" ref="N187:N200">D187*M187</f>
        <v>57261</v>
      </c>
      <c r="O187" s="53"/>
    </row>
    <row r="188" spans="1:15" ht="15" customHeight="1">
      <c r="A188" s="9" t="s">
        <v>4</v>
      </c>
      <c r="B188" s="9"/>
      <c r="C188" s="72">
        <v>15</v>
      </c>
      <c r="D188" s="72">
        <f>C188*30</f>
        <v>450</v>
      </c>
      <c r="E188" s="14"/>
      <c r="F188" s="95"/>
      <c r="G188" s="96">
        <v>5.8</v>
      </c>
      <c r="H188" s="68">
        <f t="shared" si="35"/>
        <v>2610</v>
      </c>
      <c r="I188" s="14">
        <v>9.6</v>
      </c>
      <c r="J188" s="23">
        <f t="shared" si="36"/>
        <v>4320</v>
      </c>
      <c r="K188" s="94">
        <v>15</v>
      </c>
      <c r="L188" s="43">
        <f t="shared" si="37"/>
        <v>6750</v>
      </c>
      <c r="M188" s="37">
        <f t="shared" si="38"/>
        <v>10.133333333333333</v>
      </c>
      <c r="N188" s="7">
        <f t="shared" si="39"/>
        <v>4560</v>
      </c>
      <c r="O188" s="53"/>
    </row>
    <row r="189" spans="1:15" ht="15" customHeight="1">
      <c r="A189" s="9" t="s">
        <v>34</v>
      </c>
      <c r="B189" s="9"/>
      <c r="C189" s="72">
        <v>15</v>
      </c>
      <c r="D189" s="72">
        <v>450</v>
      </c>
      <c r="E189" s="14"/>
      <c r="F189" s="95"/>
      <c r="G189" s="42">
        <v>5.8</v>
      </c>
      <c r="H189" s="68">
        <f t="shared" si="35"/>
        <v>2610</v>
      </c>
      <c r="I189" s="14">
        <v>6.9</v>
      </c>
      <c r="J189" s="23">
        <f t="shared" si="36"/>
        <v>3105</v>
      </c>
      <c r="K189" s="44">
        <v>4.99</v>
      </c>
      <c r="L189" s="43">
        <f t="shared" si="37"/>
        <v>2245.5</v>
      </c>
      <c r="M189" s="37">
        <f t="shared" si="38"/>
        <v>5.896666666666666</v>
      </c>
      <c r="N189" s="7">
        <f t="shared" si="39"/>
        <v>2653.4999999999995</v>
      </c>
      <c r="O189" s="53"/>
    </row>
    <row r="190" spans="1:15" ht="15" customHeight="1">
      <c r="A190" s="9" t="s">
        <v>5</v>
      </c>
      <c r="B190" s="9"/>
      <c r="C190" s="9"/>
      <c r="D190" s="72">
        <v>1000</v>
      </c>
      <c r="E190" s="14"/>
      <c r="F190" s="95"/>
      <c r="G190" s="42">
        <v>0.3</v>
      </c>
      <c r="H190" s="68">
        <f t="shared" si="35"/>
        <v>300</v>
      </c>
      <c r="I190" s="14">
        <v>0.36</v>
      </c>
      <c r="J190" s="23">
        <f t="shared" si="36"/>
        <v>360</v>
      </c>
      <c r="K190" s="44">
        <v>0.25</v>
      </c>
      <c r="L190" s="43">
        <f t="shared" si="37"/>
        <v>250</v>
      </c>
      <c r="M190" s="37">
        <f t="shared" si="38"/>
        <v>0.3033333333333333</v>
      </c>
      <c r="N190" s="7">
        <f t="shared" si="39"/>
        <v>303.3333333333333</v>
      </c>
      <c r="O190" s="53"/>
    </row>
    <row r="191" spans="1:15" ht="15" customHeight="1">
      <c r="A191" s="9" t="s">
        <v>6</v>
      </c>
      <c r="B191" s="9"/>
      <c r="C191" s="9"/>
      <c r="D191" s="72">
        <v>1000</v>
      </c>
      <c r="E191" s="14"/>
      <c r="F191" s="95"/>
      <c r="G191" s="42">
        <v>0.3</v>
      </c>
      <c r="H191" s="68">
        <f t="shared" si="35"/>
        <v>300</v>
      </c>
      <c r="I191" s="14">
        <v>0.36</v>
      </c>
      <c r="J191" s="23">
        <f t="shared" si="36"/>
        <v>360</v>
      </c>
      <c r="K191" s="44">
        <v>0.25</v>
      </c>
      <c r="L191" s="43">
        <f t="shared" si="37"/>
        <v>250</v>
      </c>
      <c r="M191" s="37">
        <f t="shared" si="38"/>
        <v>0.3033333333333333</v>
      </c>
      <c r="N191" s="7">
        <f t="shared" si="39"/>
        <v>303.3333333333333</v>
      </c>
      <c r="O191" s="53"/>
    </row>
    <row r="192" spans="1:15" ht="15" customHeight="1">
      <c r="A192" s="9" t="s">
        <v>7</v>
      </c>
      <c r="B192" s="9"/>
      <c r="C192" s="9"/>
      <c r="D192" s="72">
        <v>180</v>
      </c>
      <c r="E192" s="14"/>
      <c r="F192" s="95"/>
      <c r="G192" s="42">
        <v>0.99</v>
      </c>
      <c r="H192" s="68">
        <f t="shared" si="35"/>
        <v>178.2</v>
      </c>
      <c r="I192" s="14">
        <v>0.6</v>
      </c>
      <c r="J192" s="23">
        <f t="shared" si="36"/>
        <v>108</v>
      </c>
      <c r="K192" s="44">
        <v>0.61</v>
      </c>
      <c r="L192" s="43">
        <f t="shared" si="37"/>
        <v>109.8</v>
      </c>
      <c r="M192" s="37">
        <f t="shared" si="38"/>
        <v>0.7333333333333333</v>
      </c>
      <c r="N192" s="7">
        <f t="shared" si="39"/>
        <v>132</v>
      </c>
      <c r="O192" s="53"/>
    </row>
    <row r="193" spans="1:15" ht="15" customHeight="1">
      <c r="A193" s="9" t="s">
        <v>8</v>
      </c>
      <c r="B193" s="9"/>
      <c r="C193" s="9"/>
      <c r="D193" s="72">
        <v>2500</v>
      </c>
      <c r="E193" s="14"/>
      <c r="F193" s="95"/>
      <c r="G193" s="42">
        <v>0.3</v>
      </c>
      <c r="H193" s="68">
        <f t="shared" si="35"/>
        <v>750</v>
      </c>
      <c r="I193" s="14">
        <v>0.73</v>
      </c>
      <c r="J193" s="23">
        <f t="shared" si="36"/>
        <v>1825</v>
      </c>
      <c r="K193" s="44">
        <v>0.25</v>
      </c>
      <c r="L193" s="43">
        <f t="shared" si="37"/>
        <v>625</v>
      </c>
      <c r="M193" s="37">
        <f t="shared" si="38"/>
        <v>0.4266666666666667</v>
      </c>
      <c r="N193" s="7">
        <f t="shared" si="39"/>
        <v>1066.6666666666667</v>
      </c>
      <c r="O193" s="53"/>
    </row>
    <row r="194" spans="1:15" ht="15" customHeight="1">
      <c r="A194" s="78" t="s">
        <v>9</v>
      </c>
      <c r="B194" s="78"/>
      <c r="C194" s="78"/>
      <c r="D194" s="77">
        <v>100000</v>
      </c>
      <c r="E194" s="15"/>
      <c r="F194" s="16"/>
      <c r="G194" s="42">
        <v>0.35</v>
      </c>
      <c r="H194" s="68">
        <f t="shared" si="35"/>
        <v>35000</v>
      </c>
      <c r="I194" s="15">
        <v>0.9</v>
      </c>
      <c r="J194" s="23">
        <f t="shared" si="36"/>
        <v>90000</v>
      </c>
      <c r="K194" s="44">
        <v>0.45</v>
      </c>
      <c r="L194" s="43">
        <f t="shared" si="37"/>
        <v>45000</v>
      </c>
      <c r="M194" s="37">
        <f t="shared" si="38"/>
        <v>0.5666666666666667</v>
      </c>
      <c r="N194" s="7">
        <f t="shared" si="39"/>
        <v>56666.666666666664</v>
      </c>
      <c r="O194" s="53"/>
    </row>
    <row r="195" spans="1:15" ht="15" customHeight="1">
      <c r="A195" s="9" t="s">
        <v>35</v>
      </c>
      <c r="B195" s="9"/>
      <c r="C195" s="9"/>
      <c r="D195" s="72">
        <v>100000</v>
      </c>
      <c r="E195" s="14"/>
      <c r="F195" s="95"/>
      <c r="G195" s="96">
        <v>0.3</v>
      </c>
      <c r="H195" s="68">
        <f t="shared" si="35"/>
        <v>30000</v>
      </c>
      <c r="I195" s="14">
        <v>0.9</v>
      </c>
      <c r="J195" s="23">
        <f t="shared" si="36"/>
        <v>90000</v>
      </c>
      <c r="K195" s="94">
        <v>0.25</v>
      </c>
      <c r="L195" s="43">
        <f t="shared" si="37"/>
        <v>25000</v>
      </c>
      <c r="M195" s="37">
        <f t="shared" si="38"/>
        <v>0.48333333333333334</v>
      </c>
      <c r="N195" s="7">
        <f t="shared" si="39"/>
        <v>48333.333333333336</v>
      </c>
      <c r="O195" s="53"/>
    </row>
    <row r="196" spans="1:15" ht="15" customHeight="1">
      <c r="A196" s="9" t="s">
        <v>36</v>
      </c>
      <c r="B196" s="9"/>
      <c r="C196" s="9"/>
      <c r="D196" s="72">
        <v>100000</v>
      </c>
      <c r="E196" s="14"/>
      <c r="F196" s="95"/>
      <c r="G196" s="42">
        <v>0.65</v>
      </c>
      <c r="H196" s="68">
        <f t="shared" si="35"/>
        <v>65000</v>
      </c>
      <c r="I196" s="14">
        <v>0.9</v>
      </c>
      <c r="J196" s="23">
        <f t="shared" si="36"/>
        <v>90000</v>
      </c>
      <c r="K196" s="44">
        <v>0.65</v>
      </c>
      <c r="L196" s="43">
        <f t="shared" si="37"/>
        <v>65000</v>
      </c>
      <c r="M196" s="37">
        <f t="shared" si="38"/>
        <v>0.7333333333333334</v>
      </c>
      <c r="N196" s="7">
        <f t="shared" si="39"/>
        <v>73333.33333333334</v>
      </c>
      <c r="O196" s="53"/>
    </row>
    <row r="197" spans="1:15" ht="15" customHeight="1">
      <c r="A197" s="9" t="s">
        <v>10</v>
      </c>
      <c r="B197" s="9"/>
      <c r="C197" s="9"/>
      <c r="D197" s="72">
        <v>2500</v>
      </c>
      <c r="E197" s="14"/>
      <c r="F197" s="95"/>
      <c r="G197" s="42">
        <v>0.5</v>
      </c>
      <c r="H197" s="68">
        <f t="shared" si="35"/>
        <v>1250</v>
      </c>
      <c r="I197" s="14">
        <v>0</v>
      </c>
      <c r="J197" s="23">
        <f t="shared" si="36"/>
        <v>0</v>
      </c>
      <c r="K197" s="44">
        <v>0.1</v>
      </c>
      <c r="L197" s="43">
        <f t="shared" si="37"/>
        <v>250</v>
      </c>
      <c r="M197" s="37">
        <f t="shared" si="38"/>
        <v>0.19999999999999998</v>
      </c>
      <c r="N197" s="7">
        <f t="shared" si="39"/>
        <v>499.99999999999994</v>
      </c>
      <c r="O197" s="53"/>
    </row>
    <row r="198" spans="1:15" ht="15" customHeight="1">
      <c r="A198" s="9" t="s">
        <v>11</v>
      </c>
      <c r="B198" s="9"/>
      <c r="C198" s="9"/>
      <c r="D198" s="72">
        <v>2500</v>
      </c>
      <c r="E198" s="14"/>
      <c r="F198" s="95"/>
      <c r="G198" s="42">
        <v>0.5</v>
      </c>
      <c r="H198" s="68">
        <f t="shared" si="35"/>
        <v>1250</v>
      </c>
      <c r="I198" s="14">
        <v>0</v>
      </c>
      <c r="J198" s="23">
        <f t="shared" si="36"/>
        <v>0</v>
      </c>
      <c r="K198" s="44">
        <v>0.1</v>
      </c>
      <c r="L198" s="43">
        <f t="shared" si="37"/>
        <v>250</v>
      </c>
      <c r="M198" s="37">
        <f t="shared" si="38"/>
        <v>0.19999999999999998</v>
      </c>
      <c r="N198" s="7">
        <f t="shared" si="39"/>
        <v>499.99999999999994</v>
      </c>
      <c r="O198" s="53"/>
    </row>
    <row r="199" spans="1:15" ht="15" customHeight="1">
      <c r="A199" s="9" t="s">
        <v>12</v>
      </c>
      <c r="B199" s="9"/>
      <c r="C199" s="9"/>
      <c r="D199" s="72">
        <v>2500</v>
      </c>
      <c r="E199" s="14"/>
      <c r="F199" s="95"/>
      <c r="G199" s="42">
        <v>0.5</v>
      </c>
      <c r="H199" s="68">
        <f t="shared" si="35"/>
        <v>1250</v>
      </c>
      <c r="I199" s="14">
        <v>0</v>
      </c>
      <c r="J199" s="23">
        <f t="shared" si="36"/>
        <v>0</v>
      </c>
      <c r="K199" s="44">
        <v>0.1</v>
      </c>
      <c r="L199" s="43">
        <f t="shared" si="37"/>
        <v>250</v>
      </c>
      <c r="M199" s="37">
        <f t="shared" si="38"/>
        <v>0.19999999999999998</v>
      </c>
      <c r="N199" s="7">
        <f t="shared" si="39"/>
        <v>499.99999999999994</v>
      </c>
      <c r="O199" s="53"/>
    </row>
    <row r="200" spans="1:15" ht="15" customHeight="1" thickBot="1">
      <c r="A200" s="79" t="s">
        <v>13</v>
      </c>
      <c r="B200" s="79"/>
      <c r="C200" s="79"/>
      <c r="D200" s="80">
        <v>2500</v>
      </c>
      <c r="E200" s="17"/>
      <c r="F200" s="95"/>
      <c r="G200" s="42">
        <v>0.5</v>
      </c>
      <c r="H200" s="68">
        <f t="shared" si="35"/>
        <v>1250</v>
      </c>
      <c r="I200" s="17">
        <v>0</v>
      </c>
      <c r="J200" s="25">
        <f t="shared" si="36"/>
        <v>0</v>
      </c>
      <c r="K200" s="94">
        <v>0.1</v>
      </c>
      <c r="L200" s="101">
        <f t="shared" si="37"/>
        <v>250</v>
      </c>
      <c r="M200" s="37">
        <f t="shared" si="38"/>
        <v>0.19999999999999998</v>
      </c>
      <c r="N200" s="7">
        <f t="shared" si="39"/>
        <v>499.99999999999994</v>
      </c>
      <c r="O200" s="53"/>
    </row>
    <row r="201" spans="1:15" ht="22.5" customHeight="1" thickBot="1">
      <c r="A201" s="212" t="s">
        <v>62</v>
      </c>
      <c r="B201" s="212"/>
      <c r="C201" s="212"/>
      <c r="D201" s="213"/>
      <c r="E201" s="85"/>
      <c r="F201" s="86"/>
      <c r="G201" s="86"/>
      <c r="H201" s="31">
        <f>SUM(H186:H200)</f>
        <v>227158.2</v>
      </c>
      <c r="I201" s="86"/>
      <c r="J201" s="31">
        <f>SUM(J186:J200)</f>
        <v>370501</v>
      </c>
      <c r="K201" s="86"/>
      <c r="L201" s="31">
        <f>SUM(L186:L200)</f>
        <v>211435.3</v>
      </c>
      <c r="M201" s="86"/>
      <c r="N201" s="52">
        <f>SUM(N186:N200)</f>
        <v>269698.1666666667</v>
      </c>
      <c r="O201" s="53"/>
    </row>
    <row r="202" spans="1:3" ht="15" customHeight="1">
      <c r="A202" s="87"/>
      <c r="B202" s="87"/>
      <c r="C202" s="87"/>
    </row>
    <row r="203" spans="1:15" ht="15" customHeight="1">
      <c r="A203" s="87"/>
      <c r="B203" s="87"/>
      <c r="C203" s="87"/>
      <c r="O203" s="89"/>
    </row>
    <row r="204" spans="1:15" ht="15" customHeight="1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55"/>
    </row>
    <row r="205" spans="1:15" ht="15" customHeight="1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</row>
    <row r="206" spans="1:8" ht="15" customHeight="1">
      <c r="A206" s="56"/>
      <c r="B206" s="56"/>
      <c r="C206" s="56"/>
      <c r="D206" s="56"/>
      <c r="E206" s="56"/>
      <c r="F206" s="56"/>
      <c r="G206" s="56"/>
      <c r="H206" s="56"/>
    </row>
    <row r="207" spans="1:8" ht="15" customHeight="1" thickBot="1">
      <c r="A207" s="57" t="s">
        <v>106</v>
      </c>
      <c r="B207" s="57"/>
      <c r="C207" s="57"/>
      <c r="D207" s="56"/>
      <c r="E207" s="56"/>
      <c r="F207" s="56"/>
      <c r="G207" s="56"/>
      <c r="H207" s="56"/>
    </row>
    <row r="208" spans="1:14" ht="15" customHeight="1">
      <c r="A208" s="58" t="s">
        <v>0</v>
      </c>
      <c r="B208" s="58"/>
      <c r="C208" s="209" t="s">
        <v>38</v>
      </c>
      <c r="D208" s="59" t="s">
        <v>53</v>
      </c>
      <c r="E208" s="191" t="s">
        <v>39</v>
      </c>
      <c r="F208" s="192"/>
      <c r="G208" s="203" t="s">
        <v>47</v>
      </c>
      <c r="H208" s="204"/>
      <c r="I208" s="214" t="s">
        <v>46</v>
      </c>
      <c r="J208" s="215"/>
      <c r="K208" s="203" t="s">
        <v>76</v>
      </c>
      <c r="L208" s="204"/>
      <c r="M208" s="33" t="s">
        <v>32</v>
      </c>
      <c r="N208" s="3" t="s">
        <v>32</v>
      </c>
    </row>
    <row r="209" spans="1:15" ht="15" customHeight="1" thickBot="1">
      <c r="A209" s="60" t="s">
        <v>1</v>
      </c>
      <c r="B209" s="60"/>
      <c r="C209" s="210"/>
      <c r="D209" s="61" t="s">
        <v>54</v>
      </c>
      <c r="E209" s="193"/>
      <c r="F209" s="194"/>
      <c r="G209" s="205"/>
      <c r="H209" s="206"/>
      <c r="I209" s="216"/>
      <c r="J209" s="217"/>
      <c r="K209" s="205"/>
      <c r="L209" s="206"/>
      <c r="M209" s="34" t="s">
        <v>33</v>
      </c>
      <c r="N209" s="4" t="s">
        <v>33</v>
      </c>
      <c r="O209" s="53"/>
    </row>
    <row r="210" spans="1:15" ht="15" customHeight="1" thickBot="1">
      <c r="A210" s="60" t="s">
        <v>2</v>
      </c>
      <c r="B210" s="60"/>
      <c r="C210" s="211"/>
      <c r="D210" s="61" t="s">
        <v>51</v>
      </c>
      <c r="E210" s="12" t="s">
        <v>37</v>
      </c>
      <c r="F210" s="90" t="s">
        <v>31</v>
      </c>
      <c r="G210" s="91" t="s">
        <v>37</v>
      </c>
      <c r="H210" s="63" t="s">
        <v>31</v>
      </c>
      <c r="I210" s="18" t="s">
        <v>37</v>
      </c>
      <c r="J210" s="30" t="s">
        <v>31</v>
      </c>
      <c r="K210" s="97" t="s">
        <v>37</v>
      </c>
      <c r="L210" s="98" t="s">
        <v>31</v>
      </c>
      <c r="M210" s="35" t="s">
        <v>37</v>
      </c>
      <c r="N210" s="8" t="s">
        <v>31</v>
      </c>
      <c r="O210" s="53"/>
    </row>
    <row r="211" spans="1:15" ht="15" customHeight="1">
      <c r="A211" s="65" t="s">
        <v>3</v>
      </c>
      <c r="B211" s="65"/>
      <c r="C211" s="66">
        <v>15</v>
      </c>
      <c r="D211" s="66">
        <f>C211*30</f>
        <v>450</v>
      </c>
      <c r="E211" s="13"/>
      <c r="F211" s="92"/>
      <c r="G211" s="93">
        <v>89.9</v>
      </c>
      <c r="H211" s="68">
        <f>D211*G211</f>
        <v>40455</v>
      </c>
      <c r="I211" s="32">
        <v>49</v>
      </c>
      <c r="J211" s="27">
        <f>D211*I211</f>
        <v>22050</v>
      </c>
      <c r="K211" s="103">
        <v>15</v>
      </c>
      <c r="L211" s="100">
        <f>D211*K211</f>
        <v>6750</v>
      </c>
      <c r="M211" s="37">
        <f>(G211+I211+K211)/3</f>
        <v>51.300000000000004</v>
      </c>
      <c r="N211" s="7">
        <f>D211*M211</f>
        <v>23085.000000000004</v>
      </c>
      <c r="O211" s="53"/>
    </row>
    <row r="212" spans="1:15" ht="15" customHeight="1">
      <c r="A212" s="71" t="s">
        <v>40</v>
      </c>
      <c r="B212" s="71"/>
      <c r="C212" s="72">
        <v>15</v>
      </c>
      <c r="D212" s="72">
        <f>C212*30</f>
        <v>450</v>
      </c>
      <c r="E212" s="14"/>
      <c r="F212" s="95"/>
      <c r="G212" s="42">
        <v>99.9</v>
      </c>
      <c r="H212" s="68">
        <f aca="true" t="shared" si="40" ref="H212:H225">D212*G212</f>
        <v>44955</v>
      </c>
      <c r="I212" s="14">
        <v>151.94</v>
      </c>
      <c r="J212" s="23">
        <f aca="true" t="shared" si="41" ref="J212:J225">D212*I212</f>
        <v>68373</v>
      </c>
      <c r="K212" s="94">
        <v>129.9</v>
      </c>
      <c r="L212" s="43">
        <f aca="true" t="shared" si="42" ref="L212:L225">D212*K212</f>
        <v>58455</v>
      </c>
      <c r="M212" s="37">
        <f aca="true" t="shared" si="43" ref="M212:M225">(G212+I212+K212)/3</f>
        <v>127.24666666666667</v>
      </c>
      <c r="N212" s="7">
        <f aca="true" t="shared" si="44" ref="N212:N225">D212*M212</f>
        <v>57261</v>
      </c>
      <c r="O212" s="53"/>
    </row>
    <row r="213" spans="1:15" ht="15" customHeight="1">
      <c r="A213" s="9" t="s">
        <v>4</v>
      </c>
      <c r="B213" s="9"/>
      <c r="C213" s="72">
        <v>15</v>
      </c>
      <c r="D213" s="72">
        <f>C213*30</f>
        <v>450</v>
      </c>
      <c r="E213" s="14"/>
      <c r="F213" s="95"/>
      <c r="G213" s="96">
        <v>5.8</v>
      </c>
      <c r="H213" s="68">
        <f t="shared" si="40"/>
        <v>2610</v>
      </c>
      <c r="I213" s="14">
        <v>9.6</v>
      </c>
      <c r="J213" s="23">
        <f t="shared" si="41"/>
        <v>4320</v>
      </c>
      <c r="K213" s="94">
        <v>15</v>
      </c>
      <c r="L213" s="43">
        <f t="shared" si="42"/>
        <v>6750</v>
      </c>
      <c r="M213" s="37">
        <f t="shared" si="43"/>
        <v>10.133333333333333</v>
      </c>
      <c r="N213" s="7">
        <f t="shared" si="44"/>
        <v>4560</v>
      </c>
      <c r="O213" s="53"/>
    </row>
    <row r="214" spans="1:15" ht="15" customHeight="1">
      <c r="A214" s="9" t="s">
        <v>34</v>
      </c>
      <c r="B214" s="9"/>
      <c r="C214" s="72">
        <v>15</v>
      </c>
      <c r="D214" s="72">
        <v>450</v>
      </c>
      <c r="E214" s="14"/>
      <c r="F214" s="95"/>
      <c r="G214" s="42">
        <v>5.8</v>
      </c>
      <c r="H214" s="68">
        <f t="shared" si="40"/>
        <v>2610</v>
      </c>
      <c r="I214" s="14">
        <v>6.9</v>
      </c>
      <c r="J214" s="23">
        <f t="shared" si="41"/>
        <v>3105</v>
      </c>
      <c r="K214" s="44">
        <v>4.99</v>
      </c>
      <c r="L214" s="43">
        <f t="shared" si="42"/>
        <v>2245.5</v>
      </c>
      <c r="M214" s="37">
        <f t="shared" si="43"/>
        <v>5.896666666666666</v>
      </c>
      <c r="N214" s="7">
        <f t="shared" si="44"/>
        <v>2653.4999999999995</v>
      </c>
      <c r="O214" s="53"/>
    </row>
    <row r="215" spans="1:15" ht="15" customHeight="1">
      <c r="A215" s="9" t="s">
        <v>5</v>
      </c>
      <c r="B215" s="9"/>
      <c r="C215" s="9"/>
      <c r="D215" s="72">
        <v>1000</v>
      </c>
      <c r="E215" s="14"/>
      <c r="F215" s="95"/>
      <c r="G215" s="42">
        <v>0.3</v>
      </c>
      <c r="H215" s="68">
        <f t="shared" si="40"/>
        <v>300</v>
      </c>
      <c r="I215" s="14">
        <v>0.36</v>
      </c>
      <c r="J215" s="23">
        <f t="shared" si="41"/>
        <v>360</v>
      </c>
      <c r="K215" s="44">
        <v>0.25</v>
      </c>
      <c r="L215" s="43">
        <f t="shared" si="42"/>
        <v>250</v>
      </c>
      <c r="M215" s="37">
        <f t="shared" si="43"/>
        <v>0.3033333333333333</v>
      </c>
      <c r="N215" s="7">
        <f t="shared" si="44"/>
        <v>303.3333333333333</v>
      </c>
      <c r="O215" s="53"/>
    </row>
    <row r="216" spans="1:15" ht="15" customHeight="1">
      <c r="A216" s="9" t="s">
        <v>6</v>
      </c>
      <c r="B216" s="9"/>
      <c r="C216" s="9"/>
      <c r="D216" s="72">
        <v>1000</v>
      </c>
      <c r="E216" s="14"/>
      <c r="F216" s="95"/>
      <c r="G216" s="42">
        <v>0.3</v>
      </c>
      <c r="H216" s="68">
        <f t="shared" si="40"/>
        <v>300</v>
      </c>
      <c r="I216" s="14">
        <v>0.36</v>
      </c>
      <c r="J216" s="23">
        <f t="shared" si="41"/>
        <v>360</v>
      </c>
      <c r="K216" s="44">
        <v>0.25</v>
      </c>
      <c r="L216" s="43">
        <f t="shared" si="42"/>
        <v>250</v>
      </c>
      <c r="M216" s="37">
        <f t="shared" si="43"/>
        <v>0.3033333333333333</v>
      </c>
      <c r="N216" s="7">
        <f t="shared" si="44"/>
        <v>303.3333333333333</v>
      </c>
      <c r="O216" s="53"/>
    </row>
    <row r="217" spans="1:15" ht="15" customHeight="1">
      <c r="A217" s="9" t="s">
        <v>7</v>
      </c>
      <c r="B217" s="9"/>
      <c r="C217" s="9"/>
      <c r="D217" s="72">
        <v>180</v>
      </c>
      <c r="E217" s="14"/>
      <c r="F217" s="95"/>
      <c r="G217" s="42">
        <v>0.99</v>
      </c>
      <c r="H217" s="68">
        <f t="shared" si="40"/>
        <v>178.2</v>
      </c>
      <c r="I217" s="14">
        <v>0.6</v>
      </c>
      <c r="J217" s="23">
        <f t="shared" si="41"/>
        <v>108</v>
      </c>
      <c r="K217" s="44">
        <v>0.61</v>
      </c>
      <c r="L217" s="43">
        <f t="shared" si="42"/>
        <v>109.8</v>
      </c>
      <c r="M217" s="37">
        <f t="shared" si="43"/>
        <v>0.7333333333333333</v>
      </c>
      <c r="N217" s="7">
        <f t="shared" si="44"/>
        <v>132</v>
      </c>
      <c r="O217" s="53"/>
    </row>
    <row r="218" spans="1:15" ht="15" customHeight="1">
      <c r="A218" s="9" t="s">
        <v>8</v>
      </c>
      <c r="B218" s="9"/>
      <c r="C218" s="9"/>
      <c r="D218" s="72">
        <v>2500</v>
      </c>
      <c r="E218" s="14"/>
      <c r="F218" s="95"/>
      <c r="G218" s="42">
        <v>0.3</v>
      </c>
      <c r="H218" s="68">
        <f t="shared" si="40"/>
        <v>750</v>
      </c>
      <c r="I218" s="14">
        <v>0.73</v>
      </c>
      <c r="J218" s="23">
        <f t="shared" si="41"/>
        <v>1825</v>
      </c>
      <c r="K218" s="44">
        <v>0.25</v>
      </c>
      <c r="L218" s="43">
        <f t="shared" si="42"/>
        <v>625</v>
      </c>
      <c r="M218" s="37">
        <f t="shared" si="43"/>
        <v>0.4266666666666667</v>
      </c>
      <c r="N218" s="7">
        <f t="shared" si="44"/>
        <v>1066.6666666666667</v>
      </c>
      <c r="O218" s="53"/>
    </row>
    <row r="219" spans="1:15" ht="15" customHeight="1">
      <c r="A219" s="78" t="s">
        <v>9</v>
      </c>
      <c r="B219" s="78"/>
      <c r="C219" s="78"/>
      <c r="D219" s="77">
        <v>100000</v>
      </c>
      <c r="E219" s="15"/>
      <c r="F219" s="16"/>
      <c r="G219" s="42">
        <v>0.35</v>
      </c>
      <c r="H219" s="68">
        <f t="shared" si="40"/>
        <v>35000</v>
      </c>
      <c r="I219" s="15">
        <v>0.9</v>
      </c>
      <c r="J219" s="23">
        <f t="shared" si="41"/>
        <v>90000</v>
      </c>
      <c r="K219" s="44">
        <v>0.45</v>
      </c>
      <c r="L219" s="43">
        <f t="shared" si="42"/>
        <v>45000</v>
      </c>
      <c r="M219" s="37">
        <f t="shared" si="43"/>
        <v>0.5666666666666667</v>
      </c>
      <c r="N219" s="7">
        <f t="shared" si="44"/>
        <v>56666.666666666664</v>
      </c>
      <c r="O219" s="53"/>
    </row>
    <row r="220" spans="1:15" ht="15" customHeight="1">
      <c r="A220" s="9" t="s">
        <v>35</v>
      </c>
      <c r="B220" s="9"/>
      <c r="C220" s="9"/>
      <c r="D220" s="72">
        <v>100000</v>
      </c>
      <c r="E220" s="14"/>
      <c r="F220" s="95"/>
      <c r="G220" s="96">
        <v>0.3</v>
      </c>
      <c r="H220" s="68">
        <f t="shared" si="40"/>
        <v>30000</v>
      </c>
      <c r="I220" s="14">
        <v>0.9</v>
      </c>
      <c r="J220" s="23">
        <f t="shared" si="41"/>
        <v>90000</v>
      </c>
      <c r="K220" s="94">
        <v>0.25</v>
      </c>
      <c r="L220" s="43">
        <f t="shared" si="42"/>
        <v>25000</v>
      </c>
      <c r="M220" s="37">
        <f t="shared" si="43"/>
        <v>0.48333333333333334</v>
      </c>
      <c r="N220" s="7">
        <f t="shared" si="44"/>
        <v>48333.333333333336</v>
      </c>
      <c r="O220" s="53"/>
    </row>
    <row r="221" spans="1:15" ht="15" customHeight="1">
      <c r="A221" s="9" t="s">
        <v>36</v>
      </c>
      <c r="B221" s="9"/>
      <c r="C221" s="9"/>
      <c r="D221" s="72">
        <v>100000</v>
      </c>
      <c r="E221" s="14"/>
      <c r="F221" s="95"/>
      <c r="G221" s="42">
        <v>0.65</v>
      </c>
      <c r="H221" s="68">
        <f t="shared" si="40"/>
        <v>65000</v>
      </c>
      <c r="I221" s="14">
        <v>0.9</v>
      </c>
      <c r="J221" s="23">
        <f t="shared" si="41"/>
        <v>90000</v>
      </c>
      <c r="K221" s="44">
        <v>0.65</v>
      </c>
      <c r="L221" s="43">
        <f t="shared" si="42"/>
        <v>65000</v>
      </c>
      <c r="M221" s="37">
        <f t="shared" si="43"/>
        <v>0.7333333333333334</v>
      </c>
      <c r="N221" s="7">
        <f t="shared" si="44"/>
        <v>73333.33333333334</v>
      </c>
      <c r="O221" s="53"/>
    </row>
    <row r="222" spans="1:15" ht="15" customHeight="1">
      <c r="A222" s="9" t="s">
        <v>10</v>
      </c>
      <c r="B222" s="9"/>
      <c r="C222" s="9"/>
      <c r="D222" s="72">
        <v>2500</v>
      </c>
      <c r="E222" s="14"/>
      <c r="F222" s="95"/>
      <c r="G222" s="42">
        <v>0.5</v>
      </c>
      <c r="H222" s="68">
        <f t="shared" si="40"/>
        <v>1250</v>
      </c>
      <c r="I222" s="14">
        <v>0</v>
      </c>
      <c r="J222" s="23">
        <f t="shared" si="41"/>
        <v>0</v>
      </c>
      <c r="K222" s="44">
        <v>0.1</v>
      </c>
      <c r="L222" s="43">
        <f t="shared" si="42"/>
        <v>250</v>
      </c>
      <c r="M222" s="37">
        <f t="shared" si="43"/>
        <v>0.19999999999999998</v>
      </c>
      <c r="N222" s="7">
        <f t="shared" si="44"/>
        <v>499.99999999999994</v>
      </c>
      <c r="O222" s="53"/>
    </row>
    <row r="223" spans="1:15" ht="15" customHeight="1">
      <c r="A223" s="9" t="s">
        <v>11</v>
      </c>
      <c r="B223" s="9"/>
      <c r="C223" s="9"/>
      <c r="D223" s="72">
        <v>2500</v>
      </c>
      <c r="E223" s="14"/>
      <c r="F223" s="95"/>
      <c r="G223" s="42">
        <v>0.5</v>
      </c>
      <c r="H223" s="68">
        <f t="shared" si="40"/>
        <v>1250</v>
      </c>
      <c r="I223" s="14">
        <v>0</v>
      </c>
      <c r="J223" s="23">
        <f t="shared" si="41"/>
        <v>0</v>
      </c>
      <c r="K223" s="44">
        <v>0.1</v>
      </c>
      <c r="L223" s="43">
        <f t="shared" si="42"/>
        <v>250</v>
      </c>
      <c r="M223" s="37">
        <f t="shared" si="43"/>
        <v>0.19999999999999998</v>
      </c>
      <c r="N223" s="7">
        <f t="shared" si="44"/>
        <v>499.99999999999994</v>
      </c>
      <c r="O223" s="53"/>
    </row>
    <row r="224" spans="1:15" ht="15" customHeight="1">
      <c r="A224" s="9" t="s">
        <v>12</v>
      </c>
      <c r="B224" s="9"/>
      <c r="C224" s="9"/>
      <c r="D224" s="72">
        <v>2500</v>
      </c>
      <c r="E224" s="14"/>
      <c r="F224" s="95"/>
      <c r="G224" s="42">
        <v>0.5</v>
      </c>
      <c r="H224" s="68">
        <f t="shared" si="40"/>
        <v>1250</v>
      </c>
      <c r="I224" s="14">
        <v>0</v>
      </c>
      <c r="J224" s="23">
        <f t="shared" si="41"/>
        <v>0</v>
      </c>
      <c r="K224" s="44">
        <v>0.1</v>
      </c>
      <c r="L224" s="43">
        <f t="shared" si="42"/>
        <v>250</v>
      </c>
      <c r="M224" s="37">
        <f t="shared" si="43"/>
        <v>0.19999999999999998</v>
      </c>
      <c r="N224" s="7">
        <f t="shared" si="44"/>
        <v>499.99999999999994</v>
      </c>
      <c r="O224" s="53"/>
    </row>
    <row r="225" spans="1:15" ht="15" customHeight="1" thickBot="1">
      <c r="A225" s="79" t="s">
        <v>13</v>
      </c>
      <c r="B225" s="79"/>
      <c r="C225" s="79"/>
      <c r="D225" s="80">
        <v>2500</v>
      </c>
      <c r="E225" s="17"/>
      <c r="F225" s="95"/>
      <c r="G225" s="42">
        <v>0.5</v>
      </c>
      <c r="H225" s="68">
        <f t="shared" si="40"/>
        <v>1250</v>
      </c>
      <c r="I225" s="17">
        <v>0</v>
      </c>
      <c r="J225" s="25">
        <f t="shared" si="41"/>
        <v>0</v>
      </c>
      <c r="K225" s="94">
        <v>0.1</v>
      </c>
      <c r="L225" s="101">
        <f t="shared" si="42"/>
        <v>250</v>
      </c>
      <c r="M225" s="37">
        <f t="shared" si="43"/>
        <v>0.19999999999999998</v>
      </c>
      <c r="N225" s="7">
        <f t="shared" si="44"/>
        <v>499.99999999999994</v>
      </c>
      <c r="O225" s="53"/>
    </row>
    <row r="226" spans="1:15" ht="22.5" customHeight="1" thickBot="1">
      <c r="A226" s="212" t="s">
        <v>63</v>
      </c>
      <c r="B226" s="212"/>
      <c r="C226" s="212"/>
      <c r="D226" s="213"/>
      <c r="E226" s="85"/>
      <c r="F226" s="86"/>
      <c r="G226" s="86"/>
      <c r="H226" s="31">
        <f>SUM(H211:H225)</f>
        <v>227158.2</v>
      </c>
      <c r="I226" s="86"/>
      <c r="J226" s="31">
        <f>SUM(J211:J225)</f>
        <v>370501</v>
      </c>
      <c r="K226" s="86"/>
      <c r="L226" s="31">
        <f>SUM(L211:L225)</f>
        <v>211435.3</v>
      </c>
      <c r="M226" s="86"/>
      <c r="N226" s="52">
        <f>SUM(N211:N225)</f>
        <v>269698.1666666667</v>
      </c>
      <c r="O226" s="53"/>
    </row>
    <row r="227" spans="1:3" ht="15" customHeight="1">
      <c r="A227" s="87"/>
      <c r="B227" s="87"/>
      <c r="C227" s="87"/>
    </row>
    <row r="228" spans="1:15" ht="15" customHeight="1">
      <c r="A228" s="87"/>
      <c r="B228" s="87"/>
      <c r="C228" s="87"/>
      <c r="O228" s="89"/>
    </row>
    <row r="229" spans="1:15" ht="15" customHeight="1">
      <c r="A229" s="169" t="s">
        <v>48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55"/>
    </row>
    <row r="230" spans="1:15" ht="15" customHeight="1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</row>
    <row r="231" spans="1:8" ht="15" customHeight="1">
      <c r="A231" s="56"/>
      <c r="B231" s="56"/>
      <c r="C231" s="56"/>
      <c r="D231" s="56"/>
      <c r="E231" s="56"/>
      <c r="F231" s="56"/>
      <c r="G231" s="56"/>
      <c r="H231" s="56"/>
    </row>
    <row r="232" spans="1:8" ht="15" customHeight="1">
      <c r="A232" s="55"/>
      <c r="B232" s="55"/>
      <c r="C232" s="55"/>
      <c r="D232" s="56"/>
      <c r="E232" s="56"/>
      <c r="F232" s="56"/>
      <c r="G232" s="56"/>
      <c r="H232" s="56"/>
    </row>
    <row r="233" spans="1:8" ht="15" customHeight="1">
      <c r="A233" s="56"/>
      <c r="B233" s="56"/>
      <c r="C233" s="56"/>
      <c r="D233" s="56"/>
      <c r="E233" s="56"/>
      <c r="F233" s="56"/>
      <c r="G233" s="56"/>
      <c r="H233" s="56"/>
    </row>
    <row r="234" spans="1:8" ht="15" customHeight="1" thickBot="1">
      <c r="A234" s="57" t="s">
        <v>88</v>
      </c>
      <c r="B234" s="57"/>
      <c r="C234" s="57"/>
      <c r="D234" s="56"/>
      <c r="E234" s="56"/>
      <c r="F234" s="56"/>
      <c r="G234" s="56"/>
      <c r="H234" s="56"/>
    </row>
    <row r="235" spans="1:15" ht="15" customHeight="1">
      <c r="A235" s="175" t="s">
        <v>0</v>
      </c>
      <c r="B235" s="175"/>
      <c r="C235" s="176"/>
      <c r="D235" s="59" t="s">
        <v>53</v>
      </c>
      <c r="E235" s="191" t="s">
        <v>39</v>
      </c>
      <c r="F235" s="234"/>
      <c r="G235" s="203" t="s">
        <v>47</v>
      </c>
      <c r="H235" s="204"/>
      <c r="I235" s="214" t="s">
        <v>46</v>
      </c>
      <c r="J235" s="215"/>
      <c r="K235" s="203" t="s">
        <v>76</v>
      </c>
      <c r="L235" s="204"/>
      <c r="M235" s="33" t="s">
        <v>32</v>
      </c>
      <c r="N235" s="3" t="s">
        <v>32</v>
      </c>
      <c r="O235" s="53"/>
    </row>
    <row r="236" spans="1:15" ht="15" customHeight="1" thickBot="1">
      <c r="A236" s="180" t="s">
        <v>1</v>
      </c>
      <c r="B236" s="180"/>
      <c r="C236" s="181"/>
      <c r="D236" s="61" t="s">
        <v>54</v>
      </c>
      <c r="E236" s="193"/>
      <c r="F236" s="235"/>
      <c r="G236" s="205"/>
      <c r="H236" s="206"/>
      <c r="I236" s="216"/>
      <c r="J236" s="217"/>
      <c r="K236" s="205"/>
      <c r="L236" s="206"/>
      <c r="M236" s="34" t="s">
        <v>33</v>
      </c>
      <c r="N236" s="4" t="s">
        <v>33</v>
      </c>
      <c r="O236" s="53"/>
    </row>
    <row r="237" spans="1:15" ht="15" customHeight="1" thickBot="1">
      <c r="A237" s="183" t="s">
        <v>2</v>
      </c>
      <c r="B237" s="183"/>
      <c r="C237" s="184"/>
      <c r="D237" s="106" t="s">
        <v>51</v>
      </c>
      <c r="E237" s="18" t="s">
        <v>37</v>
      </c>
      <c r="F237" s="19" t="s">
        <v>31</v>
      </c>
      <c r="G237" s="91" t="s">
        <v>37</v>
      </c>
      <c r="H237" s="107" t="s">
        <v>31</v>
      </c>
      <c r="I237" s="108" t="s">
        <v>37</v>
      </c>
      <c r="J237" s="30" t="s">
        <v>31</v>
      </c>
      <c r="K237" s="91" t="s">
        <v>37</v>
      </c>
      <c r="L237" s="64" t="s">
        <v>31</v>
      </c>
      <c r="M237" s="35" t="s">
        <v>37</v>
      </c>
      <c r="N237" s="8" t="s">
        <v>31</v>
      </c>
      <c r="O237" s="53"/>
    </row>
    <row r="238" spans="1:15" ht="15" customHeight="1">
      <c r="A238" s="185" t="s">
        <v>42</v>
      </c>
      <c r="B238" s="185"/>
      <c r="C238" s="186"/>
      <c r="D238" s="109">
        <v>320000</v>
      </c>
      <c r="E238" s="20">
        <v>0.76</v>
      </c>
      <c r="F238" s="21">
        <f aca="true" t="shared" si="45" ref="F238:F245">D238*E238</f>
        <v>243200</v>
      </c>
      <c r="G238" s="67">
        <v>0.42</v>
      </c>
      <c r="H238" s="68">
        <f>D238*G238</f>
        <v>134400</v>
      </c>
      <c r="I238" s="110">
        <v>0.8868</v>
      </c>
      <c r="J238" s="27">
        <f>D238*I238</f>
        <v>283776</v>
      </c>
      <c r="K238" s="111">
        <v>0.25</v>
      </c>
      <c r="L238" s="100">
        <f>D238*K238</f>
        <v>80000</v>
      </c>
      <c r="M238" s="39">
        <f>SUM(E238+G238+I238+K238)/4</f>
        <v>0.5791999999999999</v>
      </c>
      <c r="N238" s="1">
        <f>D238*M238</f>
        <v>185343.99999999997</v>
      </c>
      <c r="O238" s="53"/>
    </row>
    <row r="239" spans="1:15" ht="15" customHeight="1">
      <c r="A239" s="167" t="s">
        <v>43</v>
      </c>
      <c r="B239" s="167"/>
      <c r="C239" s="168"/>
      <c r="D239" s="72">
        <v>320000</v>
      </c>
      <c r="E239" s="22">
        <v>1.16</v>
      </c>
      <c r="F239" s="23">
        <f t="shared" si="45"/>
        <v>371200</v>
      </c>
      <c r="G239" s="73">
        <v>1.02</v>
      </c>
      <c r="H239" s="74">
        <f aca="true" t="shared" si="46" ref="H239:H245">D239*G239</f>
        <v>326400</v>
      </c>
      <c r="I239" s="112">
        <v>0.8868</v>
      </c>
      <c r="J239" s="23">
        <f aca="true" t="shared" si="47" ref="J239:J245">D239*I239</f>
        <v>283776</v>
      </c>
      <c r="K239" s="113">
        <v>0.85</v>
      </c>
      <c r="L239" s="43">
        <f aca="true" t="shared" si="48" ref="L239:L245">D239*K239</f>
        <v>272000</v>
      </c>
      <c r="M239" s="40">
        <f aca="true" t="shared" si="49" ref="M239:M245">SUM(E239+G239+I239+K239)/4</f>
        <v>0.9792</v>
      </c>
      <c r="N239" s="1">
        <f aca="true" t="shared" si="50" ref="N239:N245">D239*M239</f>
        <v>313344</v>
      </c>
      <c r="O239" s="53"/>
    </row>
    <row r="240" spans="1:15" ht="15" customHeight="1">
      <c r="A240" s="167" t="s">
        <v>17</v>
      </c>
      <c r="B240" s="167"/>
      <c r="C240" s="168"/>
      <c r="D240" s="72">
        <v>320000</v>
      </c>
      <c r="E240" s="22">
        <v>0.94</v>
      </c>
      <c r="F240" s="23">
        <f t="shared" si="45"/>
        <v>300800</v>
      </c>
      <c r="G240" s="73">
        <v>0.65</v>
      </c>
      <c r="H240" s="74">
        <f t="shared" si="46"/>
        <v>208000</v>
      </c>
      <c r="I240" s="112">
        <v>0.8868</v>
      </c>
      <c r="J240" s="23">
        <f t="shared" si="47"/>
        <v>283776</v>
      </c>
      <c r="K240" s="113">
        <v>0.7</v>
      </c>
      <c r="L240" s="43">
        <f t="shared" si="48"/>
        <v>224000</v>
      </c>
      <c r="M240" s="40">
        <f t="shared" si="49"/>
        <v>0.7942</v>
      </c>
      <c r="N240" s="1">
        <f t="shared" si="50"/>
        <v>254144</v>
      </c>
      <c r="O240" s="53"/>
    </row>
    <row r="241" spans="1:15" ht="15" customHeight="1">
      <c r="A241" s="167" t="s">
        <v>44</v>
      </c>
      <c r="B241" s="167"/>
      <c r="C241" s="168"/>
      <c r="D241" s="72">
        <v>320000</v>
      </c>
      <c r="E241" s="22">
        <v>0.76</v>
      </c>
      <c r="F241" s="23">
        <f t="shared" si="45"/>
        <v>243200</v>
      </c>
      <c r="G241" s="73">
        <v>0.42</v>
      </c>
      <c r="H241" s="74">
        <f t="shared" si="46"/>
        <v>134400</v>
      </c>
      <c r="I241" s="112">
        <v>1.0678</v>
      </c>
      <c r="J241" s="23">
        <f t="shared" si="47"/>
        <v>341696</v>
      </c>
      <c r="K241" s="113">
        <v>0.25</v>
      </c>
      <c r="L241" s="43">
        <f t="shared" si="48"/>
        <v>80000</v>
      </c>
      <c r="M241" s="40">
        <f t="shared" si="49"/>
        <v>0.62445</v>
      </c>
      <c r="N241" s="1">
        <f t="shared" si="50"/>
        <v>199823.99999999997</v>
      </c>
      <c r="O241" s="53"/>
    </row>
    <row r="242" spans="1:15" ht="15" customHeight="1">
      <c r="A242" s="167" t="s">
        <v>45</v>
      </c>
      <c r="B242" s="167"/>
      <c r="C242" s="168"/>
      <c r="D242" s="72">
        <v>320000</v>
      </c>
      <c r="E242" s="22">
        <v>1.17</v>
      </c>
      <c r="F242" s="23">
        <f t="shared" si="45"/>
        <v>374400</v>
      </c>
      <c r="G242" s="73">
        <v>1.02</v>
      </c>
      <c r="H242" s="74">
        <f t="shared" si="46"/>
        <v>326400</v>
      </c>
      <c r="I242" s="112">
        <v>1.0678</v>
      </c>
      <c r="J242" s="23">
        <f t="shared" si="47"/>
        <v>341696</v>
      </c>
      <c r="K242" s="113">
        <v>0.85</v>
      </c>
      <c r="L242" s="43">
        <f t="shared" si="48"/>
        <v>272000</v>
      </c>
      <c r="M242" s="40">
        <f t="shared" si="49"/>
        <v>1.02695</v>
      </c>
      <c r="N242" s="1">
        <f t="shared" si="50"/>
        <v>328624</v>
      </c>
      <c r="O242" s="53"/>
    </row>
    <row r="243" spans="1:15" ht="15" customHeight="1">
      <c r="A243" s="167" t="s">
        <v>18</v>
      </c>
      <c r="B243" s="167"/>
      <c r="C243" s="168"/>
      <c r="D243" s="109">
        <v>320000</v>
      </c>
      <c r="E243" s="22">
        <v>0.95</v>
      </c>
      <c r="F243" s="23">
        <f t="shared" si="45"/>
        <v>304000</v>
      </c>
      <c r="G243" s="73">
        <v>0.65</v>
      </c>
      <c r="H243" s="74">
        <f t="shared" si="46"/>
        <v>208000</v>
      </c>
      <c r="I243" s="112">
        <v>1.0678</v>
      </c>
      <c r="J243" s="23">
        <f t="shared" si="47"/>
        <v>341696</v>
      </c>
      <c r="K243" s="113">
        <v>0.7</v>
      </c>
      <c r="L243" s="43">
        <f t="shared" si="48"/>
        <v>224000</v>
      </c>
      <c r="M243" s="40">
        <f t="shared" si="49"/>
        <v>0.84195</v>
      </c>
      <c r="N243" s="1">
        <f t="shared" si="50"/>
        <v>269424</v>
      </c>
      <c r="O243" s="53"/>
    </row>
    <row r="244" spans="1:15" ht="15" customHeight="1">
      <c r="A244" s="167" t="s">
        <v>29</v>
      </c>
      <c r="B244" s="167"/>
      <c r="C244" s="168"/>
      <c r="D244" s="72">
        <v>40000</v>
      </c>
      <c r="E244" s="22">
        <v>1.63</v>
      </c>
      <c r="F244" s="23">
        <f t="shared" si="45"/>
        <v>65199.99999999999</v>
      </c>
      <c r="G244" s="73">
        <v>40</v>
      </c>
      <c r="H244" s="74">
        <f t="shared" si="46"/>
        <v>1600000</v>
      </c>
      <c r="I244" s="112">
        <v>2.1084</v>
      </c>
      <c r="J244" s="23">
        <f t="shared" si="47"/>
        <v>84336</v>
      </c>
      <c r="K244" s="113">
        <v>6.86</v>
      </c>
      <c r="L244" s="43">
        <f t="shared" si="48"/>
        <v>274400</v>
      </c>
      <c r="M244" s="40">
        <f t="shared" si="49"/>
        <v>12.649600000000001</v>
      </c>
      <c r="N244" s="1">
        <f t="shared" si="50"/>
        <v>505984.00000000006</v>
      </c>
      <c r="O244" s="53"/>
    </row>
    <row r="245" spans="1:15" ht="15" customHeight="1" thickBot="1">
      <c r="A245" s="177" t="s">
        <v>30</v>
      </c>
      <c r="B245" s="177"/>
      <c r="C245" s="178"/>
      <c r="D245" s="72">
        <v>40000</v>
      </c>
      <c r="E245" s="24">
        <v>1.63</v>
      </c>
      <c r="F245" s="25">
        <f t="shared" si="45"/>
        <v>65199.99999999999</v>
      </c>
      <c r="G245" s="81">
        <v>40</v>
      </c>
      <c r="H245" s="82">
        <f t="shared" si="46"/>
        <v>1600000</v>
      </c>
      <c r="I245" s="114">
        <v>2.1084</v>
      </c>
      <c r="J245" s="25">
        <f t="shared" si="47"/>
        <v>84336</v>
      </c>
      <c r="K245" s="115">
        <v>9.8873</v>
      </c>
      <c r="L245" s="101">
        <f t="shared" si="48"/>
        <v>395492</v>
      </c>
      <c r="M245" s="41">
        <f t="shared" si="49"/>
        <v>13.406425000000002</v>
      </c>
      <c r="N245" s="2">
        <f t="shared" si="50"/>
        <v>536257.0000000001</v>
      </c>
      <c r="O245" s="53"/>
    </row>
    <row r="246" spans="1:15" ht="22.5" customHeight="1" thickBot="1">
      <c r="A246" s="170" t="s">
        <v>92</v>
      </c>
      <c r="B246" s="170"/>
      <c r="C246" s="170"/>
      <c r="D246" s="171"/>
      <c r="E246" s="85"/>
      <c r="F246" s="38">
        <f>SUM(F238:F245)</f>
        <v>1967200</v>
      </c>
      <c r="G246" s="102"/>
      <c r="H246" s="31">
        <f>SUM(H238:H245)</f>
        <v>4537600</v>
      </c>
      <c r="I246" s="102"/>
      <c r="J246" s="38">
        <f>SUM(J238:J245)</f>
        <v>2045088</v>
      </c>
      <c r="K246" s="102"/>
      <c r="L246" s="38">
        <f>SUM(L238:L245)</f>
        <v>1821892</v>
      </c>
      <c r="M246" s="86"/>
      <c r="N246" s="52">
        <f>SUM(N238:N245)</f>
        <v>2592945</v>
      </c>
      <c r="O246" s="53"/>
    </row>
    <row r="247" spans="1:15" ht="30" customHeight="1">
      <c r="A247" s="116"/>
      <c r="B247" s="116"/>
      <c r="C247" s="116"/>
      <c r="D247" s="116"/>
      <c r="E247" s="117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1:15" ht="15" customHeight="1" thickBot="1">
      <c r="A248" s="119" t="s">
        <v>97</v>
      </c>
      <c r="B248" s="119"/>
      <c r="C248" s="119"/>
      <c r="D248" s="116"/>
      <c r="E248" s="116"/>
      <c r="F248" s="116"/>
      <c r="G248" s="116"/>
      <c r="H248" s="117"/>
      <c r="J248" s="117"/>
      <c r="K248" s="117"/>
      <c r="L248" s="117"/>
      <c r="M248" s="117"/>
      <c r="N248" s="117"/>
      <c r="O248" s="120"/>
    </row>
    <row r="249" spans="1:15" ht="15" customHeight="1" thickBot="1">
      <c r="A249" s="121" t="s">
        <v>28</v>
      </c>
      <c r="B249" s="121"/>
      <c r="C249" s="121"/>
      <c r="D249" s="236" t="s">
        <v>19</v>
      </c>
      <c r="E249" s="237"/>
      <c r="F249" s="237"/>
      <c r="G249" s="237"/>
      <c r="H249" s="237"/>
      <c r="I249" s="117"/>
      <c r="J249" s="117"/>
      <c r="K249" s="117"/>
      <c r="L249" s="117"/>
      <c r="M249" s="117"/>
      <c r="N249" s="117"/>
      <c r="O249" s="117"/>
    </row>
    <row r="250" spans="1:15" ht="15" customHeight="1">
      <c r="A250" s="122" t="s">
        <v>20</v>
      </c>
      <c r="B250" s="122"/>
      <c r="C250" s="122"/>
      <c r="D250" s="199" t="s">
        <v>21</v>
      </c>
      <c r="E250" s="200"/>
      <c r="F250" s="200"/>
      <c r="G250" s="200"/>
      <c r="H250" s="200"/>
      <c r="I250" s="117"/>
      <c r="J250" s="117"/>
      <c r="K250" s="117"/>
      <c r="L250" s="117"/>
      <c r="M250" s="117"/>
      <c r="N250" s="117"/>
      <c r="O250" s="117"/>
    </row>
    <row r="251" spans="1:15" ht="15" customHeight="1">
      <c r="A251" s="123" t="s">
        <v>22</v>
      </c>
      <c r="B251" s="123"/>
      <c r="C251" s="123"/>
      <c r="D251" s="232" t="s">
        <v>23</v>
      </c>
      <c r="E251" s="233"/>
      <c r="F251" s="233"/>
      <c r="G251" s="233"/>
      <c r="H251" s="233"/>
      <c r="I251" s="117"/>
      <c r="J251" s="117"/>
      <c r="K251" s="117"/>
      <c r="L251" s="117"/>
      <c r="M251" s="117"/>
      <c r="N251" s="117"/>
      <c r="O251" s="117"/>
    </row>
    <row r="252" spans="1:15" ht="15" customHeight="1">
      <c r="A252" s="123" t="s">
        <v>24</v>
      </c>
      <c r="B252" s="123"/>
      <c r="C252" s="123"/>
      <c r="D252" s="232" t="s">
        <v>25</v>
      </c>
      <c r="E252" s="233"/>
      <c r="F252" s="233"/>
      <c r="G252" s="233"/>
      <c r="H252" s="233"/>
      <c r="I252" s="117"/>
      <c r="J252" s="117"/>
      <c r="K252" s="117"/>
      <c r="L252" s="117"/>
      <c r="M252" s="117"/>
      <c r="N252" s="117"/>
      <c r="O252" s="117"/>
    </row>
    <row r="253" spans="1:15" ht="15" customHeight="1" thickBot="1">
      <c r="A253" s="124" t="s">
        <v>26</v>
      </c>
      <c r="B253" s="124"/>
      <c r="C253" s="124"/>
      <c r="D253" s="201" t="s">
        <v>27</v>
      </c>
      <c r="E253" s="202"/>
      <c r="F253" s="202"/>
      <c r="G253" s="202"/>
      <c r="H253" s="202"/>
      <c r="I253" s="117"/>
      <c r="J253" s="117"/>
      <c r="K253" s="117"/>
      <c r="L253" s="117"/>
      <c r="M253" s="117"/>
      <c r="N253" s="117"/>
      <c r="O253" s="117"/>
    </row>
    <row r="254" spans="1:15" ht="30" customHeight="1">
      <c r="A254" s="116"/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1:8" ht="15" customHeight="1" thickBot="1">
      <c r="A255" s="57" t="s">
        <v>89</v>
      </c>
      <c r="B255" s="57"/>
      <c r="C255" s="57"/>
      <c r="D255" s="56"/>
      <c r="E255" s="56"/>
      <c r="F255" s="56"/>
      <c r="G255" s="56"/>
      <c r="H255" s="56"/>
    </row>
    <row r="256" spans="1:15" ht="15" customHeight="1">
      <c r="A256" s="174" t="s">
        <v>0</v>
      </c>
      <c r="B256" s="175"/>
      <c r="C256" s="176"/>
      <c r="D256" s="59" t="s">
        <v>53</v>
      </c>
      <c r="E256" s="191" t="s">
        <v>39</v>
      </c>
      <c r="F256" s="234"/>
      <c r="G256" s="203" t="s">
        <v>47</v>
      </c>
      <c r="H256" s="204"/>
      <c r="I256" s="214" t="s">
        <v>46</v>
      </c>
      <c r="J256" s="215"/>
      <c r="K256" s="203" t="s">
        <v>76</v>
      </c>
      <c r="L256" s="207"/>
      <c r="M256" s="33" t="s">
        <v>32</v>
      </c>
      <c r="N256" s="5" t="s">
        <v>32</v>
      </c>
      <c r="O256" s="53"/>
    </row>
    <row r="257" spans="1:15" ht="15" customHeight="1" thickBot="1">
      <c r="A257" s="179" t="s">
        <v>1</v>
      </c>
      <c r="B257" s="180"/>
      <c r="C257" s="181"/>
      <c r="D257" s="61" t="s">
        <v>54</v>
      </c>
      <c r="E257" s="193"/>
      <c r="F257" s="235"/>
      <c r="G257" s="205"/>
      <c r="H257" s="206"/>
      <c r="I257" s="216"/>
      <c r="J257" s="217"/>
      <c r="K257" s="205"/>
      <c r="L257" s="208"/>
      <c r="M257" s="34" t="s">
        <v>33</v>
      </c>
      <c r="N257" s="6" t="s">
        <v>33</v>
      </c>
      <c r="O257" s="53"/>
    </row>
    <row r="258" spans="1:15" ht="15" customHeight="1" thickBot="1">
      <c r="A258" s="182" t="s">
        <v>2</v>
      </c>
      <c r="B258" s="183"/>
      <c r="C258" s="184"/>
      <c r="D258" s="61" t="s">
        <v>51</v>
      </c>
      <c r="E258" s="18" t="s">
        <v>37</v>
      </c>
      <c r="F258" s="19" t="s">
        <v>31</v>
      </c>
      <c r="G258" s="125" t="s">
        <v>37</v>
      </c>
      <c r="H258" s="126" t="s">
        <v>31</v>
      </c>
      <c r="I258" s="108" t="s">
        <v>37</v>
      </c>
      <c r="J258" s="30" t="s">
        <v>31</v>
      </c>
      <c r="K258" s="91" t="s">
        <v>37</v>
      </c>
      <c r="L258" s="127" t="s">
        <v>31</v>
      </c>
      <c r="M258" s="33" t="s">
        <v>37</v>
      </c>
      <c r="N258" s="8" t="s">
        <v>31</v>
      </c>
      <c r="O258" s="53"/>
    </row>
    <row r="259" spans="1:15" ht="15" customHeight="1">
      <c r="A259" s="185" t="s">
        <v>42</v>
      </c>
      <c r="B259" s="185"/>
      <c r="C259" s="186"/>
      <c r="D259" s="66">
        <v>30000</v>
      </c>
      <c r="E259" s="20"/>
      <c r="F259" s="21"/>
      <c r="G259" s="67">
        <v>0.42</v>
      </c>
      <c r="H259" s="128">
        <f aca="true" t="shared" si="51" ref="H259:H264">D259*G259</f>
        <v>12600</v>
      </c>
      <c r="I259" s="110">
        <v>0.8738</v>
      </c>
      <c r="J259" s="95">
        <f aca="true" t="shared" si="52" ref="J259:J264">D259*I259</f>
        <v>26214</v>
      </c>
      <c r="K259" s="67">
        <v>0.25</v>
      </c>
      <c r="L259" s="68">
        <f aca="true" t="shared" si="53" ref="L259:L264">D259*K259</f>
        <v>7500</v>
      </c>
      <c r="M259" s="40">
        <f aca="true" t="shared" si="54" ref="M259:M264">SUM(G259+I259+K259)/3</f>
        <v>0.5146000000000001</v>
      </c>
      <c r="N259" s="1">
        <f aca="true" t="shared" si="55" ref="N259:N264">D259*M259</f>
        <v>15438.000000000002</v>
      </c>
      <c r="O259" s="53"/>
    </row>
    <row r="260" spans="1:15" ht="15" customHeight="1">
      <c r="A260" s="167" t="s">
        <v>43</v>
      </c>
      <c r="B260" s="167"/>
      <c r="C260" s="168"/>
      <c r="D260" s="72">
        <v>30000</v>
      </c>
      <c r="E260" s="22"/>
      <c r="F260" s="23"/>
      <c r="G260" s="73">
        <v>1.02</v>
      </c>
      <c r="H260" s="43">
        <f t="shared" si="51"/>
        <v>30600</v>
      </c>
      <c r="I260" s="112">
        <v>0.8738</v>
      </c>
      <c r="J260" s="16">
        <f t="shared" si="52"/>
        <v>26214</v>
      </c>
      <c r="K260" s="73">
        <v>0.85</v>
      </c>
      <c r="L260" s="74">
        <f t="shared" si="53"/>
        <v>25500</v>
      </c>
      <c r="M260" s="40">
        <f t="shared" si="54"/>
        <v>0.9146000000000001</v>
      </c>
      <c r="N260" s="1">
        <f t="shared" si="55"/>
        <v>27438.000000000004</v>
      </c>
      <c r="O260" s="53"/>
    </row>
    <row r="261" spans="1:15" ht="15" customHeight="1">
      <c r="A261" s="167" t="s">
        <v>17</v>
      </c>
      <c r="B261" s="167"/>
      <c r="C261" s="168"/>
      <c r="D261" s="72">
        <v>30000</v>
      </c>
      <c r="E261" s="22"/>
      <c r="F261" s="23"/>
      <c r="G261" s="73">
        <v>0.65</v>
      </c>
      <c r="H261" s="43">
        <f t="shared" si="51"/>
        <v>19500</v>
      </c>
      <c r="I261" s="112">
        <v>0.8738</v>
      </c>
      <c r="J261" s="16">
        <f t="shared" si="52"/>
        <v>26214</v>
      </c>
      <c r="K261" s="73">
        <v>0.7</v>
      </c>
      <c r="L261" s="74">
        <f t="shared" si="53"/>
        <v>21000</v>
      </c>
      <c r="M261" s="40">
        <f t="shared" si="54"/>
        <v>0.7412666666666666</v>
      </c>
      <c r="N261" s="1">
        <f t="shared" si="55"/>
        <v>22238</v>
      </c>
      <c r="O261" s="53"/>
    </row>
    <row r="262" spans="1:15" ht="15" customHeight="1">
      <c r="A262" s="167" t="s">
        <v>44</v>
      </c>
      <c r="B262" s="167"/>
      <c r="C262" s="168"/>
      <c r="D262" s="72">
        <v>30000</v>
      </c>
      <c r="E262" s="22"/>
      <c r="F262" s="23"/>
      <c r="G262" s="73">
        <v>0.42</v>
      </c>
      <c r="H262" s="43">
        <f t="shared" si="51"/>
        <v>12600</v>
      </c>
      <c r="I262" s="112">
        <v>1.0522</v>
      </c>
      <c r="J262" s="16">
        <f t="shared" si="52"/>
        <v>31566</v>
      </c>
      <c r="K262" s="73">
        <v>0.25</v>
      </c>
      <c r="L262" s="74">
        <f t="shared" si="53"/>
        <v>7500</v>
      </c>
      <c r="M262" s="40">
        <f t="shared" si="54"/>
        <v>0.5740666666666666</v>
      </c>
      <c r="N262" s="1">
        <f t="shared" si="55"/>
        <v>17222</v>
      </c>
      <c r="O262" s="53"/>
    </row>
    <row r="263" spans="1:15" ht="15" customHeight="1">
      <c r="A263" s="167" t="s">
        <v>45</v>
      </c>
      <c r="B263" s="167"/>
      <c r="C263" s="168"/>
      <c r="D263" s="72">
        <v>30000</v>
      </c>
      <c r="E263" s="22"/>
      <c r="F263" s="23"/>
      <c r="G263" s="73">
        <v>1.02</v>
      </c>
      <c r="H263" s="43">
        <f t="shared" si="51"/>
        <v>30600</v>
      </c>
      <c r="I263" s="112">
        <v>1.0522</v>
      </c>
      <c r="J263" s="16">
        <f t="shared" si="52"/>
        <v>31566</v>
      </c>
      <c r="K263" s="73">
        <v>0.85</v>
      </c>
      <c r="L263" s="74">
        <f t="shared" si="53"/>
        <v>25500</v>
      </c>
      <c r="M263" s="40">
        <f t="shared" si="54"/>
        <v>0.9740666666666667</v>
      </c>
      <c r="N263" s="1">
        <f t="shared" si="55"/>
        <v>29222.000000000004</v>
      </c>
      <c r="O263" s="53"/>
    </row>
    <row r="264" spans="1:15" ht="15" customHeight="1" thickBot="1">
      <c r="A264" s="177" t="s">
        <v>18</v>
      </c>
      <c r="B264" s="177"/>
      <c r="C264" s="178"/>
      <c r="D264" s="72">
        <v>30000</v>
      </c>
      <c r="E264" s="22"/>
      <c r="F264" s="23"/>
      <c r="G264" s="81">
        <v>0.65</v>
      </c>
      <c r="H264" s="101">
        <f t="shared" si="51"/>
        <v>19500</v>
      </c>
      <c r="I264" s="114">
        <v>1.0522</v>
      </c>
      <c r="J264" s="129">
        <f t="shared" si="52"/>
        <v>31566</v>
      </c>
      <c r="K264" s="81">
        <v>0.7</v>
      </c>
      <c r="L264" s="82">
        <f t="shared" si="53"/>
        <v>21000</v>
      </c>
      <c r="M264" s="41">
        <f t="shared" si="54"/>
        <v>0.8007333333333332</v>
      </c>
      <c r="N264" s="1">
        <f t="shared" si="55"/>
        <v>24021.999999999996</v>
      </c>
      <c r="O264" s="53"/>
    </row>
    <row r="265" spans="1:15" ht="22.5" customHeight="1" thickBot="1">
      <c r="A265" s="170" t="s">
        <v>93</v>
      </c>
      <c r="B265" s="170"/>
      <c r="C265" s="170"/>
      <c r="D265" s="171"/>
      <c r="E265" s="130"/>
      <c r="F265" s="131"/>
      <c r="G265" s="132"/>
      <c r="H265" s="31">
        <f>SUM(H259:H264)</f>
        <v>125400</v>
      </c>
      <c r="I265" s="132"/>
      <c r="J265" s="31">
        <f>SUM(J259:J264)</f>
        <v>173340</v>
      </c>
      <c r="K265" s="132"/>
      <c r="L265" s="38">
        <f>SUM(L259:L264)</f>
        <v>108000</v>
      </c>
      <c r="M265" s="102"/>
      <c r="N265" s="52">
        <f>SUM(N259:N264)</f>
        <v>135580</v>
      </c>
      <c r="O265" s="53"/>
    </row>
    <row r="266" spans="1:15" ht="30" customHeight="1">
      <c r="A266" s="116"/>
      <c r="B266" s="116"/>
      <c r="C266" s="116"/>
      <c r="D266" s="116"/>
      <c r="E266" s="117"/>
      <c r="F266" s="117"/>
      <c r="G266" s="117"/>
      <c r="H266" s="117"/>
      <c r="I266" s="133"/>
      <c r="J266" s="117"/>
      <c r="K266" s="133"/>
      <c r="L266" s="117"/>
      <c r="M266" s="117"/>
      <c r="O266" s="53"/>
    </row>
    <row r="267" spans="1:15" ht="15" customHeight="1" thickBot="1">
      <c r="A267" s="57" t="s">
        <v>90</v>
      </c>
      <c r="B267" s="57"/>
      <c r="C267" s="57"/>
      <c r="D267" s="56"/>
      <c r="E267" s="56"/>
      <c r="F267" s="56"/>
      <c r="G267" s="56"/>
      <c r="H267" s="56"/>
      <c r="O267" s="53"/>
    </row>
    <row r="268" spans="1:15" ht="15" customHeight="1">
      <c r="A268" s="174" t="s">
        <v>0</v>
      </c>
      <c r="B268" s="175"/>
      <c r="C268" s="176"/>
      <c r="D268" s="134" t="s">
        <v>53</v>
      </c>
      <c r="E268" s="191" t="s">
        <v>39</v>
      </c>
      <c r="F268" s="192"/>
      <c r="G268" s="203" t="s">
        <v>47</v>
      </c>
      <c r="H268" s="204"/>
      <c r="I268" s="214" t="s">
        <v>46</v>
      </c>
      <c r="J268" s="215"/>
      <c r="K268" s="203" t="s">
        <v>76</v>
      </c>
      <c r="L268" s="204"/>
      <c r="M268" s="33" t="s">
        <v>32</v>
      </c>
      <c r="N268" s="5" t="s">
        <v>32</v>
      </c>
      <c r="O268" s="53"/>
    </row>
    <row r="269" spans="1:15" ht="15" customHeight="1" thickBot="1">
      <c r="A269" s="179" t="s">
        <v>1</v>
      </c>
      <c r="B269" s="180"/>
      <c r="C269" s="181"/>
      <c r="D269" s="61" t="s">
        <v>54</v>
      </c>
      <c r="E269" s="193"/>
      <c r="F269" s="194"/>
      <c r="G269" s="205"/>
      <c r="H269" s="206"/>
      <c r="I269" s="216"/>
      <c r="J269" s="217"/>
      <c r="K269" s="205"/>
      <c r="L269" s="206"/>
      <c r="M269" s="34" t="s">
        <v>33</v>
      </c>
      <c r="N269" s="6" t="s">
        <v>33</v>
      </c>
      <c r="O269" s="53"/>
    </row>
    <row r="270" spans="1:15" ht="15" customHeight="1" thickBot="1">
      <c r="A270" s="182" t="s">
        <v>2</v>
      </c>
      <c r="B270" s="183"/>
      <c r="C270" s="184"/>
      <c r="D270" s="106" t="s">
        <v>51</v>
      </c>
      <c r="E270" s="18" t="s">
        <v>37</v>
      </c>
      <c r="F270" s="19" t="s">
        <v>31</v>
      </c>
      <c r="G270" s="91" t="s">
        <v>37</v>
      </c>
      <c r="H270" s="63" t="s">
        <v>31</v>
      </c>
      <c r="I270" s="18" t="s">
        <v>37</v>
      </c>
      <c r="J270" s="30" t="s">
        <v>31</v>
      </c>
      <c r="K270" s="91" t="s">
        <v>37</v>
      </c>
      <c r="L270" s="64" t="s">
        <v>31</v>
      </c>
      <c r="M270" s="33" t="s">
        <v>37</v>
      </c>
      <c r="N270" s="8" t="s">
        <v>31</v>
      </c>
      <c r="O270" s="53"/>
    </row>
    <row r="271" spans="1:15" ht="15" customHeight="1">
      <c r="A271" s="185" t="s">
        <v>42</v>
      </c>
      <c r="B271" s="185"/>
      <c r="C271" s="186"/>
      <c r="D271" s="109">
        <v>30000</v>
      </c>
      <c r="E271" s="20"/>
      <c r="F271" s="21"/>
      <c r="G271" s="67">
        <v>0.42</v>
      </c>
      <c r="H271" s="128">
        <f aca="true" t="shared" si="56" ref="H271:H276">D271*G271</f>
        <v>12600</v>
      </c>
      <c r="I271" s="135">
        <v>0.9002</v>
      </c>
      <c r="J271" s="95">
        <f aca="true" t="shared" si="57" ref="J271:J276">D271*I271</f>
        <v>27006</v>
      </c>
      <c r="K271" s="67">
        <v>0.25</v>
      </c>
      <c r="L271" s="68">
        <f aca="true" t="shared" si="58" ref="L271:L276">D271*K271</f>
        <v>7500</v>
      </c>
      <c r="M271" s="40">
        <f aca="true" t="shared" si="59" ref="M271:M276">SUM(G271+I271+K271)/3</f>
        <v>0.5234</v>
      </c>
      <c r="N271" s="1">
        <f aca="true" t="shared" si="60" ref="N271:N276">D271*M271</f>
        <v>15702</v>
      </c>
      <c r="O271" s="53"/>
    </row>
    <row r="272" spans="1:15" ht="15" customHeight="1">
      <c r="A272" s="167" t="s">
        <v>43</v>
      </c>
      <c r="B272" s="167"/>
      <c r="C272" s="168"/>
      <c r="D272" s="72">
        <v>30000</v>
      </c>
      <c r="E272" s="22"/>
      <c r="F272" s="23"/>
      <c r="G272" s="73">
        <v>1.02</v>
      </c>
      <c r="H272" s="43">
        <f t="shared" si="56"/>
        <v>30600</v>
      </c>
      <c r="I272" s="136">
        <v>0.9002</v>
      </c>
      <c r="J272" s="16">
        <f t="shared" si="57"/>
        <v>27006</v>
      </c>
      <c r="K272" s="73">
        <v>0.85</v>
      </c>
      <c r="L272" s="74">
        <f t="shared" si="58"/>
        <v>25500</v>
      </c>
      <c r="M272" s="40">
        <f t="shared" si="59"/>
        <v>0.9234</v>
      </c>
      <c r="N272" s="1">
        <f t="shared" si="60"/>
        <v>27702</v>
      </c>
      <c r="O272" s="53"/>
    </row>
    <row r="273" spans="1:15" ht="15" customHeight="1">
      <c r="A273" s="167" t="s">
        <v>17</v>
      </c>
      <c r="B273" s="167"/>
      <c r="C273" s="168"/>
      <c r="D273" s="72">
        <v>30000</v>
      </c>
      <c r="E273" s="22"/>
      <c r="F273" s="23"/>
      <c r="G273" s="73">
        <v>0.65</v>
      </c>
      <c r="H273" s="43">
        <f t="shared" si="56"/>
        <v>19500</v>
      </c>
      <c r="I273" s="136">
        <v>0.9002</v>
      </c>
      <c r="J273" s="16">
        <f t="shared" si="57"/>
        <v>27006</v>
      </c>
      <c r="K273" s="73">
        <v>0.7</v>
      </c>
      <c r="L273" s="74">
        <f t="shared" si="58"/>
        <v>21000</v>
      </c>
      <c r="M273" s="40">
        <f t="shared" si="59"/>
        <v>0.7500666666666667</v>
      </c>
      <c r="N273" s="1">
        <f t="shared" si="60"/>
        <v>22502</v>
      </c>
      <c r="O273" s="53"/>
    </row>
    <row r="274" spans="1:15" ht="15" customHeight="1">
      <c r="A274" s="167" t="s">
        <v>44</v>
      </c>
      <c r="B274" s="167"/>
      <c r="C274" s="168"/>
      <c r="D274" s="72">
        <v>30000</v>
      </c>
      <c r="E274" s="22"/>
      <c r="F274" s="23"/>
      <c r="G274" s="73">
        <v>0.42</v>
      </c>
      <c r="H274" s="43">
        <f t="shared" si="56"/>
        <v>12600</v>
      </c>
      <c r="I274" s="136">
        <v>1.0839</v>
      </c>
      <c r="J274" s="16">
        <f t="shared" si="57"/>
        <v>32517.000000000004</v>
      </c>
      <c r="K274" s="73">
        <v>0.25</v>
      </c>
      <c r="L274" s="74">
        <f t="shared" si="58"/>
        <v>7500</v>
      </c>
      <c r="M274" s="40">
        <f t="shared" si="59"/>
        <v>0.5846333333333333</v>
      </c>
      <c r="N274" s="1">
        <f t="shared" si="60"/>
        <v>17539</v>
      </c>
      <c r="O274" s="53"/>
    </row>
    <row r="275" spans="1:15" ht="15" customHeight="1">
      <c r="A275" s="167" t="s">
        <v>45</v>
      </c>
      <c r="B275" s="167"/>
      <c r="C275" s="168"/>
      <c r="D275" s="72">
        <v>30000</v>
      </c>
      <c r="E275" s="22"/>
      <c r="F275" s="23"/>
      <c r="G275" s="73">
        <v>1.02</v>
      </c>
      <c r="H275" s="43">
        <f t="shared" si="56"/>
        <v>30600</v>
      </c>
      <c r="I275" s="136">
        <v>1.0839</v>
      </c>
      <c r="J275" s="16">
        <f t="shared" si="57"/>
        <v>32517.000000000004</v>
      </c>
      <c r="K275" s="73">
        <v>0.85</v>
      </c>
      <c r="L275" s="74">
        <f t="shared" si="58"/>
        <v>25500</v>
      </c>
      <c r="M275" s="40">
        <f t="shared" si="59"/>
        <v>0.9846333333333335</v>
      </c>
      <c r="N275" s="1">
        <f t="shared" si="60"/>
        <v>29539.000000000004</v>
      </c>
      <c r="O275" s="53"/>
    </row>
    <row r="276" spans="1:15" ht="15" customHeight="1" thickBot="1">
      <c r="A276" s="172" t="s">
        <v>18</v>
      </c>
      <c r="B276" s="172"/>
      <c r="C276" s="173"/>
      <c r="D276" s="109">
        <v>30000</v>
      </c>
      <c r="E276" s="22"/>
      <c r="F276" s="23"/>
      <c r="G276" s="73">
        <v>0.65</v>
      </c>
      <c r="H276" s="101">
        <f t="shared" si="56"/>
        <v>19500</v>
      </c>
      <c r="I276" s="136">
        <v>1.0839</v>
      </c>
      <c r="J276" s="129">
        <f t="shared" si="57"/>
        <v>32517.000000000004</v>
      </c>
      <c r="K276" s="73">
        <v>0.7</v>
      </c>
      <c r="L276" s="82">
        <f t="shared" si="58"/>
        <v>21000</v>
      </c>
      <c r="M276" s="41">
        <f t="shared" si="59"/>
        <v>0.8113000000000001</v>
      </c>
      <c r="N276" s="1">
        <f t="shared" si="60"/>
        <v>24339.000000000004</v>
      </c>
      <c r="O276" s="53"/>
    </row>
    <row r="277" spans="1:15" ht="22.5" customHeight="1" thickBot="1">
      <c r="A277" s="170" t="s">
        <v>94</v>
      </c>
      <c r="B277" s="170"/>
      <c r="C277" s="170"/>
      <c r="D277" s="171"/>
      <c r="E277" s="85"/>
      <c r="F277" s="86"/>
      <c r="G277" s="86"/>
      <c r="H277" s="31">
        <f>SUM(H271:H276)</f>
        <v>125400</v>
      </c>
      <c r="I277" s="86"/>
      <c r="J277" s="31">
        <f>SUM(J271:J276)</f>
        <v>178569</v>
      </c>
      <c r="K277" s="86"/>
      <c r="L277" s="38">
        <f>SUM(L271:L276)</f>
        <v>108000</v>
      </c>
      <c r="M277" s="102"/>
      <c r="N277" s="52">
        <f>SUM(N271:N276)</f>
        <v>137323</v>
      </c>
      <c r="O277" s="53"/>
    </row>
    <row r="278" spans="1:15" ht="30" customHeight="1">
      <c r="A278" s="87"/>
      <c r="B278" s="87"/>
      <c r="C278" s="87"/>
      <c r="O278" s="53"/>
    </row>
    <row r="279" spans="1:8" ht="15" customHeight="1" thickBot="1">
      <c r="A279" s="57" t="s">
        <v>91</v>
      </c>
      <c r="B279" s="57"/>
      <c r="C279" s="57"/>
      <c r="D279" s="56"/>
      <c r="E279" s="56"/>
      <c r="F279" s="56"/>
      <c r="G279" s="56"/>
      <c r="H279" s="56"/>
    </row>
    <row r="280" spans="1:15" ht="15" customHeight="1">
      <c r="A280" s="174" t="s">
        <v>0</v>
      </c>
      <c r="B280" s="175"/>
      <c r="C280" s="176"/>
      <c r="D280" s="59" t="s">
        <v>53</v>
      </c>
      <c r="E280" s="191" t="s">
        <v>39</v>
      </c>
      <c r="F280" s="192"/>
      <c r="G280" s="203" t="s">
        <v>47</v>
      </c>
      <c r="H280" s="204"/>
      <c r="I280" s="214" t="s">
        <v>46</v>
      </c>
      <c r="J280" s="215"/>
      <c r="K280" s="203" t="s">
        <v>76</v>
      </c>
      <c r="L280" s="204"/>
      <c r="M280" s="33" t="s">
        <v>32</v>
      </c>
      <c r="N280" s="5" t="s">
        <v>32</v>
      </c>
      <c r="O280" s="53"/>
    </row>
    <row r="281" spans="1:15" ht="15" customHeight="1" thickBot="1">
      <c r="A281" s="179" t="s">
        <v>1</v>
      </c>
      <c r="B281" s="180"/>
      <c r="C281" s="181"/>
      <c r="D281" s="61" t="s">
        <v>54</v>
      </c>
      <c r="E281" s="193"/>
      <c r="F281" s="194"/>
      <c r="G281" s="205"/>
      <c r="H281" s="206"/>
      <c r="I281" s="216"/>
      <c r="J281" s="217"/>
      <c r="K281" s="205"/>
      <c r="L281" s="206"/>
      <c r="M281" s="34" t="s">
        <v>33</v>
      </c>
      <c r="N281" s="6" t="s">
        <v>33</v>
      </c>
      <c r="O281" s="53"/>
    </row>
    <row r="282" spans="1:15" ht="15" customHeight="1" thickBot="1">
      <c r="A282" s="182" t="s">
        <v>2</v>
      </c>
      <c r="B282" s="183"/>
      <c r="C282" s="184"/>
      <c r="D282" s="106" t="s">
        <v>51</v>
      </c>
      <c r="E282" s="18" t="s">
        <v>37</v>
      </c>
      <c r="F282" s="19" t="s">
        <v>31</v>
      </c>
      <c r="G282" s="91" t="s">
        <v>37</v>
      </c>
      <c r="H282" s="63" t="s">
        <v>31</v>
      </c>
      <c r="I282" s="12" t="s">
        <v>37</v>
      </c>
      <c r="J282" s="30" t="s">
        <v>31</v>
      </c>
      <c r="K282" s="91" t="s">
        <v>37</v>
      </c>
      <c r="L282" s="64" t="s">
        <v>31</v>
      </c>
      <c r="M282" s="33" t="s">
        <v>37</v>
      </c>
      <c r="N282" s="8" t="s">
        <v>31</v>
      </c>
      <c r="O282" s="53"/>
    </row>
    <row r="283" spans="1:15" ht="15" customHeight="1">
      <c r="A283" s="185" t="s">
        <v>42</v>
      </c>
      <c r="B283" s="185"/>
      <c r="C283" s="186"/>
      <c r="D283" s="137">
        <v>30000</v>
      </c>
      <c r="E283" s="20"/>
      <c r="F283" s="21"/>
      <c r="G283" s="67">
        <v>0.42</v>
      </c>
      <c r="H283" s="128">
        <f aca="true" t="shared" si="61" ref="H283:H288">D283*G283</f>
        <v>12600</v>
      </c>
      <c r="I283" s="138">
        <v>0.8868</v>
      </c>
      <c r="J283" s="95">
        <f aca="true" t="shared" si="62" ref="J283:J288">D283*I283</f>
        <v>26604</v>
      </c>
      <c r="K283" s="67">
        <v>0.25</v>
      </c>
      <c r="L283" s="68">
        <f aca="true" t="shared" si="63" ref="L283:L288">D283*K283</f>
        <v>7500</v>
      </c>
      <c r="M283" s="40">
        <f aca="true" t="shared" si="64" ref="M283:M288">SUM(G283+I283+K283)/3</f>
        <v>0.5189333333333334</v>
      </c>
      <c r="N283" s="1">
        <f aca="true" t="shared" si="65" ref="N283:N288">D283*M283</f>
        <v>15568</v>
      </c>
      <c r="O283" s="53"/>
    </row>
    <row r="284" spans="1:15" ht="15" customHeight="1">
      <c r="A284" s="167" t="s">
        <v>43</v>
      </c>
      <c r="B284" s="167"/>
      <c r="C284" s="168"/>
      <c r="D284" s="139">
        <v>30000</v>
      </c>
      <c r="E284" s="22"/>
      <c r="F284" s="23"/>
      <c r="G284" s="73">
        <v>1.02</v>
      </c>
      <c r="H284" s="43">
        <f t="shared" si="61"/>
        <v>30600</v>
      </c>
      <c r="I284" s="140">
        <v>0.8868</v>
      </c>
      <c r="J284" s="16">
        <f t="shared" si="62"/>
        <v>26604</v>
      </c>
      <c r="K284" s="73">
        <v>0.85</v>
      </c>
      <c r="L284" s="74">
        <f t="shared" si="63"/>
        <v>25500</v>
      </c>
      <c r="M284" s="40">
        <f t="shared" si="64"/>
        <v>0.9189333333333334</v>
      </c>
      <c r="N284" s="1">
        <f t="shared" si="65"/>
        <v>27568</v>
      </c>
      <c r="O284" s="53"/>
    </row>
    <row r="285" spans="1:15" ht="15" customHeight="1">
      <c r="A285" s="167" t="s">
        <v>17</v>
      </c>
      <c r="B285" s="167"/>
      <c r="C285" s="168"/>
      <c r="D285" s="139">
        <v>30000</v>
      </c>
      <c r="E285" s="22"/>
      <c r="F285" s="23"/>
      <c r="G285" s="73">
        <v>0.65</v>
      </c>
      <c r="H285" s="43">
        <f t="shared" si="61"/>
        <v>19500</v>
      </c>
      <c r="I285" s="140">
        <v>0.8868</v>
      </c>
      <c r="J285" s="16">
        <f t="shared" si="62"/>
        <v>26604</v>
      </c>
      <c r="K285" s="73">
        <v>0.7</v>
      </c>
      <c r="L285" s="74">
        <f t="shared" si="63"/>
        <v>21000</v>
      </c>
      <c r="M285" s="40">
        <f t="shared" si="64"/>
        <v>0.7455999999999999</v>
      </c>
      <c r="N285" s="1">
        <f t="shared" si="65"/>
        <v>22367.999999999996</v>
      </c>
      <c r="O285" s="53"/>
    </row>
    <row r="286" spans="1:15" ht="15" customHeight="1">
      <c r="A286" s="167" t="s">
        <v>44</v>
      </c>
      <c r="B286" s="167"/>
      <c r="C286" s="168"/>
      <c r="D286" s="139">
        <v>30000</v>
      </c>
      <c r="E286" s="22"/>
      <c r="F286" s="23"/>
      <c r="G286" s="73">
        <v>0.42</v>
      </c>
      <c r="H286" s="43">
        <f t="shared" si="61"/>
        <v>12600</v>
      </c>
      <c r="I286" s="140">
        <v>1.0678</v>
      </c>
      <c r="J286" s="16">
        <f t="shared" si="62"/>
        <v>32034.000000000004</v>
      </c>
      <c r="K286" s="73">
        <v>0.25</v>
      </c>
      <c r="L286" s="74">
        <f t="shared" si="63"/>
        <v>7500</v>
      </c>
      <c r="M286" s="40">
        <f t="shared" si="64"/>
        <v>0.5792666666666667</v>
      </c>
      <c r="N286" s="1">
        <f t="shared" si="65"/>
        <v>17378</v>
      </c>
      <c r="O286" s="53"/>
    </row>
    <row r="287" spans="1:15" ht="15" customHeight="1">
      <c r="A287" s="167" t="s">
        <v>45</v>
      </c>
      <c r="B287" s="167"/>
      <c r="C287" s="168"/>
      <c r="D287" s="139">
        <v>30000</v>
      </c>
      <c r="E287" s="22"/>
      <c r="F287" s="23"/>
      <c r="G287" s="73">
        <v>1.02</v>
      </c>
      <c r="H287" s="43">
        <f t="shared" si="61"/>
        <v>30600</v>
      </c>
      <c r="I287" s="140">
        <v>1.0678</v>
      </c>
      <c r="J287" s="16">
        <f t="shared" si="62"/>
        <v>32034.000000000004</v>
      </c>
      <c r="K287" s="73">
        <v>0.85</v>
      </c>
      <c r="L287" s="74">
        <f t="shared" si="63"/>
        <v>25500</v>
      </c>
      <c r="M287" s="40">
        <f t="shared" si="64"/>
        <v>0.9792666666666667</v>
      </c>
      <c r="N287" s="1">
        <f t="shared" si="65"/>
        <v>29378.000000000004</v>
      </c>
      <c r="O287" s="53"/>
    </row>
    <row r="288" spans="1:15" ht="15" customHeight="1" thickBot="1">
      <c r="A288" s="172" t="s">
        <v>18</v>
      </c>
      <c r="B288" s="172"/>
      <c r="C288" s="173"/>
      <c r="D288" s="141">
        <v>30000</v>
      </c>
      <c r="E288" s="22"/>
      <c r="F288" s="23"/>
      <c r="G288" s="73">
        <v>0.65</v>
      </c>
      <c r="H288" s="101">
        <f t="shared" si="61"/>
        <v>19500</v>
      </c>
      <c r="I288" s="140">
        <v>1.0678</v>
      </c>
      <c r="J288" s="129">
        <f t="shared" si="62"/>
        <v>32034.000000000004</v>
      </c>
      <c r="K288" s="73">
        <v>0.7</v>
      </c>
      <c r="L288" s="82">
        <f t="shared" si="63"/>
        <v>21000</v>
      </c>
      <c r="M288" s="41">
        <f t="shared" si="64"/>
        <v>0.8059333333333333</v>
      </c>
      <c r="N288" s="1">
        <f t="shared" si="65"/>
        <v>24178</v>
      </c>
      <c r="O288" s="53"/>
    </row>
    <row r="289" spans="1:15" ht="22.5" customHeight="1" thickBot="1">
      <c r="A289" s="170" t="s">
        <v>95</v>
      </c>
      <c r="B289" s="170"/>
      <c r="C289" s="170"/>
      <c r="D289" s="171"/>
      <c r="E289" s="85"/>
      <c r="F289" s="86"/>
      <c r="G289" s="86"/>
      <c r="H289" s="31">
        <f>SUM(H283:H288)</f>
        <v>125400</v>
      </c>
      <c r="I289" s="86"/>
      <c r="J289" s="31">
        <f>SUM(J283:J288)</f>
        <v>175914</v>
      </c>
      <c r="K289" s="86"/>
      <c r="L289" s="38">
        <f>SUM(L283:L288)</f>
        <v>108000</v>
      </c>
      <c r="M289" s="102"/>
      <c r="N289" s="52">
        <f>SUM(N283:N288)</f>
        <v>136438</v>
      </c>
      <c r="O289" s="53"/>
    </row>
    <row r="290" spans="1:15" ht="30" customHeight="1">
      <c r="A290" s="116"/>
      <c r="B290" s="116"/>
      <c r="C290" s="116"/>
      <c r="D290" s="116"/>
      <c r="E290" s="116"/>
      <c r="F290" s="116"/>
      <c r="G290" s="116"/>
      <c r="H290" s="117"/>
      <c r="I290" s="142"/>
      <c r="J290" s="142"/>
      <c r="O290" s="53"/>
    </row>
    <row r="291" spans="1:15" ht="30" customHeight="1" thickBot="1">
      <c r="A291" s="143" t="s">
        <v>107</v>
      </c>
      <c r="B291" s="143"/>
      <c r="C291" s="116"/>
      <c r="D291" s="116"/>
      <c r="E291" s="116"/>
      <c r="F291" s="116"/>
      <c r="G291" s="116"/>
      <c r="H291" s="117"/>
      <c r="I291" s="142"/>
      <c r="J291" s="142"/>
      <c r="O291" s="53"/>
    </row>
    <row r="292" spans="1:15" ht="15" customHeight="1">
      <c r="A292" s="247" t="s">
        <v>79</v>
      </c>
      <c r="B292" s="196"/>
      <c r="C292" s="242" t="s">
        <v>77</v>
      </c>
      <c r="D292" s="242" t="s">
        <v>78</v>
      </c>
      <c r="E292" s="191" t="s">
        <v>39</v>
      </c>
      <c r="F292" s="192"/>
      <c r="G292" s="203" t="s">
        <v>47</v>
      </c>
      <c r="H292" s="204"/>
      <c r="I292" s="214" t="s">
        <v>46</v>
      </c>
      <c r="J292" s="215"/>
      <c r="K292" s="203" t="s">
        <v>76</v>
      </c>
      <c r="L292" s="204"/>
      <c r="M292" s="253" t="s">
        <v>82</v>
      </c>
      <c r="N292" s="254"/>
      <c r="O292" s="53"/>
    </row>
    <row r="293" spans="1:15" ht="15" customHeight="1" thickBot="1">
      <c r="A293" s="248"/>
      <c r="B293" s="249"/>
      <c r="C293" s="243"/>
      <c r="D293" s="243"/>
      <c r="E293" s="193"/>
      <c r="F293" s="194"/>
      <c r="G293" s="205"/>
      <c r="H293" s="206"/>
      <c r="I293" s="216"/>
      <c r="J293" s="217"/>
      <c r="K293" s="205"/>
      <c r="L293" s="206"/>
      <c r="M293" s="255"/>
      <c r="N293" s="256"/>
      <c r="O293" s="53"/>
    </row>
    <row r="294" spans="1:15" ht="34.5" customHeight="1" thickBot="1">
      <c r="A294" s="250"/>
      <c r="B294" s="198"/>
      <c r="C294" s="244"/>
      <c r="D294" s="244"/>
      <c r="E294" s="46" t="s">
        <v>83</v>
      </c>
      <c r="F294" s="47" t="s">
        <v>84</v>
      </c>
      <c r="G294" s="48" t="s">
        <v>83</v>
      </c>
      <c r="H294" s="49" t="s">
        <v>84</v>
      </c>
      <c r="I294" s="46" t="s">
        <v>83</v>
      </c>
      <c r="J294" s="47" t="s">
        <v>84</v>
      </c>
      <c r="K294" s="48" t="s">
        <v>83</v>
      </c>
      <c r="L294" s="49" t="s">
        <v>84</v>
      </c>
      <c r="M294" s="51" t="s">
        <v>80</v>
      </c>
      <c r="N294" s="50" t="s">
        <v>81</v>
      </c>
      <c r="O294" s="53"/>
    </row>
    <row r="295" spans="1:15" ht="30" customHeight="1" thickBot="1">
      <c r="A295" s="251" t="s">
        <v>41</v>
      </c>
      <c r="B295" s="252"/>
      <c r="C295" s="144">
        <v>5</v>
      </c>
      <c r="D295" s="72">
        <v>50</v>
      </c>
      <c r="E295" s="15">
        <f>90.52*D295</f>
        <v>4526</v>
      </c>
      <c r="F295" s="16">
        <f>C295*E295</f>
        <v>22630</v>
      </c>
      <c r="G295" s="44">
        <f>110.9*D295</f>
        <v>5545</v>
      </c>
      <c r="H295" s="45">
        <f>G295*C295</f>
        <v>27725</v>
      </c>
      <c r="I295" s="14">
        <f>199.9*D295</f>
        <v>9995</v>
      </c>
      <c r="J295" s="16">
        <f>I295*C295</f>
        <v>49975</v>
      </c>
      <c r="K295" s="42">
        <f>129.9*D295</f>
        <v>6495</v>
      </c>
      <c r="L295" s="43">
        <f>K295*C295</f>
        <v>32475</v>
      </c>
      <c r="M295" s="41">
        <f>(E295+G295+I295+K295)/4</f>
        <v>6640.25</v>
      </c>
      <c r="N295" s="1">
        <f>(F295+H295+J295+L295)/4</f>
        <v>33201.25</v>
      </c>
      <c r="O295" s="53"/>
    </row>
    <row r="296" spans="1:15" ht="22.5" customHeight="1" thickBot="1">
      <c r="A296" s="170" t="s">
        <v>96</v>
      </c>
      <c r="B296" s="170"/>
      <c r="C296" s="170"/>
      <c r="D296" s="171"/>
      <c r="E296" s="145"/>
      <c r="F296" s="31">
        <f>F295*30</f>
        <v>678900</v>
      </c>
      <c r="G296" s="146"/>
      <c r="H296" s="31">
        <f>H295*30</f>
        <v>831750</v>
      </c>
      <c r="I296" s="146"/>
      <c r="J296" s="31">
        <f>J295*30</f>
        <v>1499250</v>
      </c>
      <c r="K296" s="146"/>
      <c r="L296" s="31">
        <f>L295*30</f>
        <v>974250</v>
      </c>
      <c r="M296" s="146"/>
      <c r="N296" s="52">
        <f>N295*30</f>
        <v>996037.5</v>
      </c>
      <c r="O296" s="53"/>
    </row>
    <row r="297" spans="1:15" ht="30" customHeight="1">
      <c r="A297" s="116"/>
      <c r="B297" s="116"/>
      <c r="C297" s="116"/>
      <c r="D297" s="116"/>
      <c r="E297" s="116"/>
      <c r="F297" s="116"/>
      <c r="G297" s="116"/>
      <c r="H297" s="117"/>
      <c r="I297" s="142"/>
      <c r="J297" s="142"/>
      <c r="O297" s="89"/>
    </row>
    <row r="298" spans="1:15" ht="30" customHeight="1">
      <c r="A298" s="116"/>
      <c r="B298" s="116"/>
      <c r="C298" s="116"/>
      <c r="D298" s="116"/>
      <c r="E298" s="116"/>
      <c r="F298" s="116"/>
      <c r="G298" s="116"/>
      <c r="H298" s="117"/>
      <c r="I298" s="142"/>
      <c r="J298" s="142"/>
      <c r="O298" s="89"/>
    </row>
    <row r="299" spans="1:15" ht="30" customHeight="1">
      <c r="A299" s="116"/>
      <c r="B299" s="116"/>
      <c r="C299" s="116"/>
      <c r="D299" s="116"/>
      <c r="E299" s="116"/>
      <c r="F299" s="116"/>
      <c r="G299" s="116"/>
      <c r="H299" s="117"/>
      <c r="I299" s="142"/>
      <c r="J299" s="142"/>
      <c r="O299" s="89"/>
    </row>
    <row r="300" spans="1:15" ht="15" customHeight="1">
      <c r="A300" s="169" t="s">
        <v>48</v>
      </c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55"/>
      <c r="O300" s="55"/>
    </row>
    <row r="301" spans="1:15" ht="18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47"/>
    </row>
    <row r="302" spans="1:14" ht="19.5" thickBot="1">
      <c r="A302" s="116"/>
      <c r="B302" s="116"/>
      <c r="C302" s="116"/>
      <c r="D302" s="116"/>
      <c r="E302" s="116"/>
      <c r="F302" s="116"/>
      <c r="G302" s="116"/>
      <c r="H302" s="117"/>
      <c r="L302" s="104"/>
      <c r="M302" s="104"/>
      <c r="N302" s="104"/>
    </row>
    <row r="303" spans="1:15" ht="33" customHeight="1" thickBot="1">
      <c r="A303" s="257" t="s">
        <v>86</v>
      </c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148"/>
      <c r="O303" s="53"/>
    </row>
    <row r="304" spans="1:15" ht="22.5" customHeight="1">
      <c r="A304" s="195" t="s">
        <v>16</v>
      </c>
      <c r="B304" s="195"/>
      <c r="C304" s="196"/>
      <c r="D304" s="222" t="s">
        <v>39</v>
      </c>
      <c r="E304" s="223"/>
      <c r="F304" s="203" t="s">
        <v>47</v>
      </c>
      <c r="G304" s="204"/>
      <c r="H304" s="203" t="s">
        <v>46</v>
      </c>
      <c r="I304" s="204"/>
      <c r="J304" s="203" t="s">
        <v>76</v>
      </c>
      <c r="K304" s="204"/>
      <c r="L304" s="238" t="s">
        <v>85</v>
      </c>
      <c r="M304" s="239"/>
      <c r="N304" s="148"/>
      <c r="O304" s="53"/>
    </row>
    <row r="305" spans="1:14" s="150" customFormat="1" ht="22.5" customHeight="1" thickBot="1">
      <c r="A305" s="197"/>
      <c r="B305" s="197"/>
      <c r="C305" s="198"/>
      <c r="D305" s="224"/>
      <c r="E305" s="225"/>
      <c r="F305" s="205"/>
      <c r="G305" s="206"/>
      <c r="H305" s="205"/>
      <c r="I305" s="206"/>
      <c r="J305" s="205"/>
      <c r="K305" s="206"/>
      <c r="L305" s="240"/>
      <c r="M305" s="241"/>
      <c r="N305" s="149"/>
    </row>
    <row r="306" spans="1:14" s="53" customFormat="1" ht="33" customHeight="1" thickBot="1">
      <c r="A306" s="161" t="s">
        <v>98</v>
      </c>
      <c r="B306" s="161"/>
      <c r="C306" s="162"/>
      <c r="D306" s="226">
        <f>F26</f>
        <v>2042778.7099999997</v>
      </c>
      <c r="E306" s="227"/>
      <c r="F306" s="220">
        <f>H26</f>
        <v>2950181.23</v>
      </c>
      <c r="G306" s="221"/>
      <c r="H306" s="218">
        <f>J26</f>
        <v>4058969.45</v>
      </c>
      <c r="I306" s="219"/>
      <c r="J306" s="220">
        <f>L26</f>
        <v>2561101.670000001</v>
      </c>
      <c r="K306" s="221"/>
      <c r="L306" s="258">
        <f>(D306+F306+H306+J306)/4</f>
        <v>2903257.7650000006</v>
      </c>
      <c r="M306" s="259"/>
      <c r="N306" s="151"/>
    </row>
    <row r="307" spans="1:13" s="53" customFormat="1" ht="33" customHeight="1" thickBot="1">
      <c r="A307" s="161" t="s">
        <v>108</v>
      </c>
      <c r="B307" s="161"/>
      <c r="C307" s="162"/>
      <c r="D307" s="159"/>
      <c r="E307" s="160"/>
      <c r="F307" s="154">
        <f>H51</f>
        <v>466094</v>
      </c>
      <c r="G307" s="156"/>
      <c r="H307" s="157">
        <f>J51</f>
        <v>615850</v>
      </c>
      <c r="I307" s="158"/>
      <c r="J307" s="154">
        <f>L51</f>
        <v>394701</v>
      </c>
      <c r="K307" s="156"/>
      <c r="L307" s="154">
        <f>(F307+H307+J307)/3</f>
        <v>492215</v>
      </c>
      <c r="M307" s="155"/>
    </row>
    <row r="308" spans="1:13" s="53" customFormat="1" ht="33" customHeight="1" thickBot="1">
      <c r="A308" s="161" t="s">
        <v>109</v>
      </c>
      <c r="B308" s="161"/>
      <c r="C308" s="162"/>
      <c r="D308" s="159"/>
      <c r="E308" s="160"/>
      <c r="F308" s="154">
        <f>H76</f>
        <v>454316.4</v>
      </c>
      <c r="G308" s="156"/>
      <c r="H308" s="157">
        <f>J76</f>
        <v>741002</v>
      </c>
      <c r="I308" s="158"/>
      <c r="J308" s="154">
        <f>L76</f>
        <v>422870.6</v>
      </c>
      <c r="K308" s="156"/>
      <c r="L308" s="154">
        <f aca="true" t="shared" si="66" ref="L308:L314">(F308+H308+J308)/3</f>
        <v>539396.3333333334</v>
      </c>
      <c r="M308" s="155"/>
    </row>
    <row r="309" spans="1:13" s="53" customFormat="1" ht="33" customHeight="1" thickBot="1">
      <c r="A309" s="161" t="s">
        <v>110</v>
      </c>
      <c r="B309" s="161"/>
      <c r="C309" s="162"/>
      <c r="D309" s="159"/>
      <c r="E309" s="160"/>
      <c r="F309" s="154">
        <f>H101</f>
        <v>454316.4</v>
      </c>
      <c r="G309" s="156"/>
      <c r="H309" s="157">
        <f>J101</f>
        <v>741002</v>
      </c>
      <c r="I309" s="158"/>
      <c r="J309" s="154">
        <f>L101</f>
        <v>422870.6</v>
      </c>
      <c r="K309" s="156"/>
      <c r="L309" s="154">
        <f t="shared" si="66"/>
        <v>539396.3333333334</v>
      </c>
      <c r="M309" s="155"/>
    </row>
    <row r="310" spans="1:13" s="53" customFormat="1" ht="33" customHeight="1" thickBot="1">
      <c r="A310" s="161" t="s">
        <v>111</v>
      </c>
      <c r="B310" s="161"/>
      <c r="C310" s="162"/>
      <c r="D310" s="159"/>
      <c r="E310" s="160"/>
      <c r="F310" s="154">
        <f>H126</f>
        <v>454316.4</v>
      </c>
      <c r="G310" s="156"/>
      <c r="H310" s="157">
        <f>J126</f>
        <v>741002</v>
      </c>
      <c r="I310" s="158"/>
      <c r="J310" s="154">
        <f>L126</f>
        <v>422870.6</v>
      </c>
      <c r="K310" s="156"/>
      <c r="L310" s="154">
        <f t="shared" si="66"/>
        <v>539396.3333333334</v>
      </c>
      <c r="M310" s="155"/>
    </row>
    <row r="311" spans="1:13" s="53" customFormat="1" ht="33" customHeight="1" thickBot="1">
      <c r="A311" s="161" t="s">
        <v>112</v>
      </c>
      <c r="B311" s="161"/>
      <c r="C311" s="162"/>
      <c r="D311" s="159"/>
      <c r="E311" s="160"/>
      <c r="F311" s="154">
        <f>H151</f>
        <v>605756.6</v>
      </c>
      <c r="G311" s="156"/>
      <c r="H311" s="157">
        <f>J151</f>
        <v>988004.05</v>
      </c>
      <c r="I311" s="158"/>
      <c r="J311" s="154">
        <f>L151</f>
        <v>563828.2999999998</v>
      </c>
      <c r="K311" s="156"/>
      <c r="L311" s="154">
        <f t="shared" si="66"/>
        <v>719196.3166666665</v>
      </c>
      <c r="M311" s="155"/>
    </row>
    <row r="312" spans="1:13" s="53" customFormat="1" ht="33" customHeight="1" thickBot="1">
      <c r="A312" s="161" t="s">
        <v>113</v>
      </c>
      <c r="B312" s="161"/>
      <c r="C312" s="162"/>
      <c r="D312" s="159"/>
      <c r="E312" s="160"/>
      <c r="F312" s="154">
        <f>H176</f>
        <v>227158.2</v>
      </c>
      <c r="G312" s="156"/>
      <c r="H312" s="157">
        <f>J176</f>
        <v>370501</v>
      </c>
      <c r="I312" s="158"/>
      <c r="J312" s="154">
        <f>L176</f>
        <v>211435.3</v>
      </c>
      <c r="K312" s="156"/>
      <c r="L312" s="154">
        <f t="shared" si="66"/>
        <v>269698.1666666667</v>
      </c>
      <c r="M312" s="155"/>
    </row>
    <row r="313" spans="1:13" s="53" customFormat="1" ht="33" customHeight="1" thickBot="1">
      <c r="A313" s="165" t="s">
        <v>105</v>
      </c>
      <c r="B313" s="165"/>
      <c r="C313" s="166"/>
      <c r="D313" s="159"/>
      <c r="E313" s="160"/>
      <c r="F313" s="154">
        <f>H201</f>
        <v>227158.2</v>
      </c>
      <c r="G313" s="156"/>
      <c r="H313" s="157">
        <f>J201</f>
        <v>370501</v>
      </c>
      <c r="I313" s="158"/>
      <c r="J313" s="154">
        <f>L201</f>
        <v>211435.3</v>
      </c>
      <c r="K313" s="156"/>
      <c r="L313" s="154">
        <f t="shared" si="66"/>
        <v>269698.1666666667</v>
      </c>
      <c r="M313" s="155"/>
    </row>
    <row r="314" spans="1:13" s="53" customFormat="1" ht="33" customHeight="1" thickBot="1">
      <c r="A314" s="161" t="s">
        <v>106</v>
      </c>
      <c r="B314" s="161"/>
      <c r="C314" s="162"/>
      <c r="D314" s="159"/>
      <c r="E314" s="160"/>
      <c r="F314" s="154">
        <f>H226</f>
        <v>227158.2</v>
      </c>
      <c r="G314" s="156"/>
      <c r="H314" s="157">
        <f>J226</f>
        <v>370501</v>
      </c>
      <c r="I314" s="158"/>
      <c r="J314" s="154">
        <f>L226</f>
        <v>211435.3</v>
      </c>
      <c r="K314" s="156"/>
      <c r="L314" s="154">
        <f t="shared" si="66"/>
        <v>269698.1666666667</v>
      </c>
      <c r="M314" s="155"/>
    </row>
    <row r="315" spans="1:13" s="53" customFormat="1" ht="33" customHeight="1" thickBot="1">
      <c r="A315" s="187" t="s">
        <v>88</v>
      </c>
      <c r="B315" s="187"/>
      <c r="C315" s="188"/>
      <c r="D315" s="159">
        <f>F246</f>
        <v>1967200</v>
      </c>
      <c r="E315" s="160"/>
      <c r="F315" s="154">
        <f>H246</f>
        <v>4537600</v>
      </c>
      <c r="G315" s="156"/>
      <c r="H315" s="157">
        <f>J246</f>
        <v>2045088</v>
      </c>
      <c r="I315" s="158"/>
      <c r="J315" s="154">
        <f>L246</f>
        <v>1821892</v>
      </c>
      <c r="K315" s="156"/>
      <c r="L315" s="154">
        <f>N246</f>
        <v>2592945</v>
      </c>
      <c r="M315" s="155"/>
    </row>
    <row r="316" spans="1:13" s="53" customFormat="1" ht="33" customHeight="1" thickBot="1">
      <c r="A316" s="161" t="s">
        <v>89</v>
      </c>
      <c r="B316" s="161"/>
      <c r="C316" s="162"/>
      <c r="D316" s="159"/>
      <c r="E316" s="160"/>
      <c r="F316" s="154">
        <f>H265</f>
        <v>125400</v>
      </c>
      <c r="G316" s="156"/>
      <c r="H316" s="157">
        <f>J265</f>
        <v>173340</v>
      </c>
      <c r="I316" s="158"/>
      <c r="J316" s="154">
        <f>L265</f>
        <v>108000</v>
      </c>
      <c r="K316" s="156"/>
      <c r="L316" s="154">
        <f>N265</f>
        <v>135580</v>
      </c>
      <c r="M316" s="155"/>
    </row>
    <row r="317" spans="1:13" s="53" customFormat="1" ht="33" customHeight="1" thickBot="1">
      <c r="A317" s="161" t="s">
        <v>90</v>
      </c>
      <c r="B317" s="161"/>
      <c r="C317" s="162"/>
      <c r="D317" s="159"/>
      <c r="E317" s="160"/>
      <c r="F317" s="154">
        <f>H277</f>
        <v>125400</v>
      </c>
      <c r="G317" s="156"/>
      <c r="H317" s="157">
        <f>J277</f>
        <v>178569</v>
      </c>
      <c r="I317" s="158"/>
      <c r="J317" s="154">
        <f>L277</f>
        <v>108000</v>
      </c>
      <c r="K317" s="156"/>
      <c r="L317" s="154">
        <f>N277</f>
        <v>137323</v>
      </c>
      <c r="M317" s="155"/>
    </row>
    <row r="318" spans="1:13" s="53" customFormat="1" ht="33" customHeight="1" thickBot="1">
      <c r="A318" s="161" t="s">
        <v>91</v>
      </c>
      <c r="B318" s="161"/>
      <c r="C318" s="162"/>
      <c r="D318" s="159"/>
      <c r="E318" s="160"/>
      <c r="F318" s="154">
        <f>H289</f>
        <v>125400</v>
      </c>
      <c r="G318" s="156"/>
      <c r="H318" s="157">
        <f>J289</f>
        <v>175914</v>
      </c>
      <c r="I318" s="158"/>
      <c r="J318" s="154">
        <f>L289</f>
        <v>108000</v>
      </c>
      <c r="K318" s="156"/>
      <c r="L318" s="154">
        <f>N289</f>
        <v>136438</v>
      </c>
      <c r="M318" s="155"/>
    </row>
    <row r="319" spans="1:13" s="53" customFormat="1" ht="33" customHeight="1" thickBot="1">
      <c r="A319" s="161" t="s">
        <v>107</v>
      </c>
      <c r="B319" s="161"/>
      <c r="C319" s="162"/>
      <c r="D319" s="260">
        <f>F296</f>
        <v>678900</v>
      </c>
      <c r="E319" s="261"/>
      <c r="F319" s="262">
        <f>H296</f>
        <v>831750</v>
      </c>
      <c r="G319" s="263"/>
      <c r="H319" s="264">
        <f>J296</f>
        <v>1499250</v>
      </c>
      <c r="I319" s="265"/>
      <c r="J319" s="262">
        <f>L296</f>
        <v>974250</v>
      </c>
      <c r="K319" s="263"/>
      <c r="L319" s="262">
        <f>(D319+F319+H319+J319)/4</f>
        <v>996037.5</v>
      </c>
      <c r="M319" s="266"/>
    </row>
    <row r="320" spans="1:13" s="53" customFormat="1" ht="33" customHeight="1" thickBot="1">
      <c r="A320" s="189" t="s">
        <v>52</v>
      </c>
      <c r="B320" s="189"/>
      <c r="C320" s="190"/>
      <c r="D320" s="163">
        <f>SUM(D306:D315)</f>
        <v>4009978.71</v>
      </c>
      <c r="E320" s="164"/>
      <c r="F320" s="163">
        <f>SUM(F306:F315)</f>
        <v>10604055.63</v>
      </c>
      <c r="G320" s="164"/>
      <c r="H320" s="163">
        <f>SUM(H306:H315)</f>
        <v>11042420.5</v>
      </c>
      <c r="I320" s="164"/>
      <c r="J320" s="163">
        <f>SUM(J306:J315)</f>
        <v>7244440.67</v>
      </c>
      <c r="K320" s="164"/>
      <c r="L320" s="245">
        <f>SUM(L306:M319)</f>
        <v>10540276.081666667</v>
      </c>
      <c r="M320" s="246"/>
    </row>
    <row r="321" ht="15.75" thickBot="1"/>
    <row r="322" spans="5:6" ht="16.5" thickBot="1">
      <c r="E322" s="163"/>
      <c r="F322" s="164"/>
    </row>
    <row r="325" ht="15" customHeight="1"/>
    <row r="326" ht="15.75" customHeight="1"/>
    <row r="327" ht="15.75" customHeight="1"/>
    <row r="328" ht="15.75" customHeight="1"/>
    <row r="329" spans="1:4" ht="17.25">
      <c r="A329" s="152"/>
      <c r="B329" s="152"/>
      <c r="C329" s="152"/>
      <c r="D329" s="152"/>
    </row>
    <row r="330" spans="1:4" ht="18.75">
      <c r="A330" s="153"/>
      <c r="B330" s="153"/>
      <c r="C330" s="153"/>
      <c r="D330" s="153"/>
    </row>
    <row r="331" spans="1:4" ht="18.75">
      <c r="A331" s="153"/>
      <c r="B331" s="153"/>
      <c r="C331" s="153"/>
      <c r="D331" s="153"/>
    </row>
  </sheetData>
  <sheetProtection/>
  <mergeCells count="246">
    <mergeCell ref="A319:C319"/>
    <mergeCell ref="D319:E319"/>
    <mergeCell ref="F319:G319"/>
    <mergeCell ref="H319:I319"/>
    <mergeCell ref="J319:K319"/>
    <mergeCell ref="L319:M319"/>
    <mergeCell ref="L312:M312"/>
    <mergeCell ref="L313:M313"/>
    <mergeCell ref="L314:M314"/>
    <mergeCell ref="L315:M315"/>
    <mergeCell ref="A292:B294"/>
    <mergeCell ref="A295:B295"/>
    <mergeCell ref="M292:N293"/>
    <mergeCell ref="A303:M303"/>
    <mergeCell ref="L306:M306"/>
    <mergeCell ref="L307:M307"/>
    <mergeCell ref="L320:M320"/>
    <mergeCell ref="J307:K307"/>
    <mergeCell ref="L308:M308"/>
    <mergeCell ref="L309:M309"/>
    <mergeCell ref="L310:M310"/>
    <mergeCell ref="L311:M311"/>
    <mergeCell ref="J308:K308"/>
    <mergeCell ref="J309:K309"/>
    <mergeCell ref="J311:K311"/>
    <mergeCell ref="J310:K310"/>
    <mergeCell ref="F320:G320"/>
    <mergeCell ref="D320:E320"/>
    <mergeCell ref="J313:K313"/>
    <mergeCell ref="H308:I308"/>
    <mergeCell ref="J320:K320"/>
    <mergeCell ref="A300:M300"/>
    <mergeCell ref="F307:G307"/>
    <mergeCell ref="H309:I309"/>
    <mergeCell ref="H320:I320"/>
    <mergeCell ref="H304:I305"/>
    <mergeCell ref="A2:N2"/>
    <mergeCell ref="A54:N54"/>
    <mergeCell ref="A104:N104"/>
    <mergeCell ref="A154:N154"/>
    <mergeCell ref="A204:N204"/>
    <mergeCell ref="A229:N229"/>
    <mergeCell ref="I33:J34"/>
    <mergeCell ref="K33:L34"/>
    <mergeCell ref="A101:D101"/>
    <mergeCell ref="A105:O105"/>
    <mergeCell ref="I256:J257"/>
    <mergeCell ref="E256:F257"/>
    <mergeCell ref="G256:H257"/>
    <mergeCell ref="E268:F269"/>
    <mergeCell ref="A277:D277"/>
    <mergeCell ref="L304:M305"/>
    <mergeCell ref="D292:D294"/>
    <mergeCell ref="A296:D296"/>
    <mergeCell ref="C292:C294"/>
    <mergeCell ref="J304:K305"/>
    <mergeCell ref="I58:J59"/>
    <mergeCell ref="K58:L59"/>
    <mergeCell ref="G58:H59"/>
    <mergeCell ref="A78:O78"/>
    <mergeCell ref="G83:H84"/>
    <mergeCell ref="D251:H251"/>
    <mergeCell ref="D249:H249"/>
    <mergeCell ref="A180:O180"/>
    <mergeCell ref="A151:D151"/>
    <mergeCell ref="I108:J109"/>
    <mergeCell ref="K108:L109"/>
    <mergeCell ref="A155:O155"/>
    <mergeCell ref="I83:J84"/>
    <mergeCell ref="K83:L84"/>
    <mergeCell ref="I158:J159"/>
    <mergeCell ref="E108:F109"/>
    <mergeCell ref="G108:H109"/>
    <mergeCell ref="A129:O129"/>
    <mergeCell ref="A130:O130"/>
    <mergeCell ref="A179:O179"/>
    <mergeCell ref="A201:D201"/>
    <mergeCell ref="C208:C210"/>
    <mergeCell ref="G183:H184"/>
    <mergeCell ref="A205:O205"/>
    <mergeCell ref="K133:L134"/>
    <mergeCell ref="E158:F159"/>
    <mergeCell ref="E133:F134"/>
    <mergeCell ref="G158:H159"/>
    <mergeCell ref="K158:L159"/>
    <mergeCell ref="G133:H134"/>
    <mergeCell ref="E58:F59"/>
    <mergeCell ref="E83:F84"/>
    <mergeCell ref="K268:L269"/>
    <mergeCell ref="A261:C261"/>
    <mergeCell ref="A263:C263"/>
    <mergeCell ref="A264:C264"/>
    <mergeCell ref="A268:C268"/>
    <mergeCell ref="A262:C262"/>
    <mergeCell ref="G268:H269"/>
    <mergeCell ref="I183:J184"/>
    <mergeCell ref="A3:O3"/>
    <mergeCell ref="I8:J9"/>
    <mergeCell ref="K8:L9"/>
    <mergeCell ref="A29:O29"/>
    <mergeCell ref="I208:J209"/>
    <mergeCell ref="E280:F281"/>
    <mergeCell ref="G280:H281"/>
    <mergeCell ref="A230:O230"/>
    <mergeCell ref="I280:J281"/>
    <mergeCell ref="D252:H252"/>
    <mergeCell ref="F306:G306"/>
    <mergeCell ref="D304:E305"/>
    <mergeCell ref="F304:G305"/>
    <mergeCell ref="D306:E306"/>
    <mergeCell ref="A271:C271"/>
    <mergeCell ref="A288:C288"/>
    <mergeCell ref="E292:F293"/>
    <mergeCell ref="G292:H293"/>
    <mergeCell ref="H307:I307"/>
    <mergeCell ref="H310:I310"/>
    <mergeCell ref="H311:I311"/>
    <mergeCell ref="I268:J269"/>
    <mergeCell ref="H306:I306"/>
    <mergeCell ref="J306:K306"/>
    <mergeCell ref="K280:L281"/>
    <mergeCell ref="I292:J293"/>
    <mergeCell ref="K292:L293"/>
    <mergeCell ref="J314:K314"/>
    <mergeCell ref="D315:E315"/>
    <mergeCell ref="F310:G310"/>
    <mergeCell ref="D308:E308"/>
    <mergeCell ref="F308:G308"/>
    <mergeCell ref="D310:E310"/>
    <mergeCell ref="D311:E311"/>
    <mergeCell ref="F309:G309"/>
    <mergeCell ref="F311:G311"/>
    <mergeCell ref="D309:E309"/>
    <mergeCell ref="J315:K315"/>
    <mergeCell ref="F312:G312"/>
    <mergeCell ref="H313:I313"/>
    <mergeCell ref="F313:G313"/>
    <mergeCell ref="F314:G314"/>
    <mergeCell ref="H314:I314"/>
    <mergeCell ref="H315:I315"/>
    <mergeCell ref="H312:I312"/>
    <mergeCell ref="F315:G315"/>
    <mergeCell ref="J312:K312"/>
    <mergeCell ref="C8:C10"/>
    <mergeCell ref="C33:C35"/>
    <mergeCell ref="C58:C60"/>
    <mergeCell ref="C83:C85"/>
    <mergeCell ref="C108:C110"/>
    <mergeCell ref="G33:H34"/>
    <mergeCell ref="E8:F9"/>
    <mergeCell ref="A30:O30"/>
    <mergeCell ref="E33:F34"/>
    <mergeCell ref="G8:H9"/>
    <mergeCell ref="A26:D26"/>
    <mergeCell ref="A126:D126"/>
    <mergeCell ref="A76:D76"/>
    <mergeCell ref="C158:C160"/>
    <mergeCell ref="C183:C185"/>
    <mergeCell ref="A176:D176"/>
    <mergeCell ref="A55:O55"/>
    <mergeCell ref="I133:J134"/>
    <mergeCell ref="K183:L184"/>
    <mergeCell ref="A51:D51"/>
    <mergeCell ref="K235:L236"/>
    <mergeCell ref="K208:L209"/>
    <mergeCell ref="K256:L257"/>
    <mergeCell ref="A243:C243"/>
    <mergeCell ref="A244:C244"/>
    <mergeCell ref="C133:C135"/>
    <mergeCell ref="A226:D226"/>
    <mergeCell ref="E235:F236"/>
    <mergeCell ref="G235:H236"/>
    <mergeCell ref="I235:J236"/>
    <mergeCell ref="A246:D246"/>
    <mergeCell ref="D250:H250"/>
    <mergeCell ref="A257:C257"/>
    <mergeCell ref="D253:H253"/>
    <mergeCell ref="E208:F209"/>
    <mergeCell ref="G208:H209"/>
    <mergeCell ref="A242:C242"/>
    <mergeCell ref="A274:C274"/>
    <mergeCell ref="A275:C275"/>
    <mergeCell ref="E183:F184"/>
    <mergeCell ref="A304:C305"/>
    <mergeCell ref="A287:C287"/>
    <mergeCell ref="A317:C317"/>
    <mergeCell ref="A241:C241"/>
    <mergeCell ref="A258:C258"/>
    <mergeCell ref="A259:C259"/>
    <mergeCell ref="A260:C260"/>
    <mergeCell ref="A320:C320"/>
    <mergeCell ref="A235:C235"/>
    <mergeCell ref="A236:C236"/>
    <mergeCell ref="A237:C237"/>
    <mergeCell ref="A238:C238"/>
    <mergeCell ref="A239:C239"/>
    <mergeCell ref="A240:C240"/>
    <mergeCell ref="A269:C269"/>
    <mergeCell ref="A270:C270"/>
    <mergeCell ref="A316:C316"/>
    <mergeCell ref="A282:C282"/>
    <mergeCell ref="A283:C283"/>
    <mergeCell ref="A284:C284"/>
    <mergeCell ref="A289:D289"/>
    <mergeCell ref="A285:C285"/>
    <mergeCell ref="A315:C315"/>
    <mergeCell ref="D312:E312"/>
    <mergeCell ref="D313:E313"/>
    <mergeCell ref="D314:E314"/>
    <mergeCell ref="D307:E307"/>
    <mergeCell ref="A286:C286"/>
    <mergeCell ref="A79:N79"/>
    <mergeCell ref="A265:D265"/>
    <mergeCell ref="A272:C272"/>
    <mergeCell ref="A273:C273"/>
    <mergeCell ref="A276:C276"/>
    <mergeCell ref="A280:C280"/>
    <mergeCell ref="A245:C245"/>
    <mergeCell ref="A256:C256"/>
    <mergeCell ref="A281:C281"/>
    <mergeCell ref="E322:F322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8:C318"/>
    <mergeCell ref="L318:M318"/>
    <mergeCell ref="J318:K318"/>
    <mergeCell ref="H318:I318"/>
    <mergeCell ref="F318:G318"/>
    <mergeCell ref="D318:E318"/>
    <mergeCell ref="L317:M317"/>
    <mergeCell ref="J317:K317"/>
    <mergeCell ref="H317:I317"/>
    <mergeCell ref="F317:G317"/>
    <mergeCell ref="D317:E317"/>
    <mergeCell ref="L316:M316"/>
    <mergeCell ref="J316:K316"/>
    <mergeCell ref="H316:I316"/>
    <mergeCell ref="F316:G316"/>
    <mergeCell ref="D316:E316"/>
  </mergeCells>
  <printOptions horizontalCentered="1" verticalCentered="1"/>
  <pageMargins left="0.2755905511811024" right="0" top="0.7874015748031497" bottom="0" header="0" footer="0"/>
  <pageSetup horizontalDpi="600" verticalDpi="600" orientation="landscape" paperSize="8" scale="65" r:id="rId2"/>
  <headerFooter>
    <oddHeader>&amp;C&amp;F</oddHeader>
  </headerFooter>
  <rowBreaks count="6" manualBreakCount="6">
    <brk id="52" max="255" man="1"/>
    <brk id="76" max="255" man="1"/>
    <brk id="127" max="255" man="1"/>
    <brk id="151" max="255" man="1"/>
    <brk id="202" max="255" man="1"/>
    <brk id="2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2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28125" style="0" customWidth="1"/>
    <col min="2" max="2" width="84.8515625" style="0" customWidth="1"/>
    <col min="3" max="6" width="12.8515625" style="0" customWidth="1"/>
  </cols>
  <sheetData>
    <row r="6" ht="15.75" thickBot="1"/>
    <row r="7" spans="2:6" ht="19.5" thickBot="1">
      <c r="B7" s="277" t="s">
        <v>15</v>
      </c>
      <c r="C7" s="277"/>
      <c r="D7" s="277"/>
      <c r="E7" s="277"/>
      <c r="F7" s="277"/>
    </row>
    <row r="8" spans="2:6" ht="16.5" customHeight="1">
      <c r="B8" s="215" t="s">
        <v>74</v>
      </c>
      <c r="C8" s="214" t="s">
        <v>50</v>
      </c>
      <c r="D8" s="215"/>
      <c r="E8" s="214" t="s">
        <v>49</v>
      </c>
      <c r="F8" s="273"/>
    </row>
    <row r="9" spans="2:6" ht="16.5" customHeight="1" thickBot="1">
      <c r="B9" s="217"/>
      <c r="C9" s="216"/>
      <c r="D9" s="217"/>
      <c r="E9" s="216"/>
      <c r="F9" s="274"/>
    </row>
    <row r="10" spans="2:6" ht="15.75">
      <c r="B10" s="9" t="s">
        <v>64</v>
      </c>
      <c r="C10" s="270">
        <f>'Contratação 30 meses'!L306</f>
        <v>2903257.7650000006</v>
      </c>
      <c r="D10" s="271"/>
      <c r="E10" s="270">
        <f>229053.6/24*30</f>
        <v>286317</v>
      </c>
      <c r="F10" s="272"/>
    </row>
    <row r="11" spans="2:6" ht="15.75">
      <c r="B11" s="9" t="s">
        <v>65</v>
      </c>
      <c r="C11" s="267">
        <f>'Contratação 30 meses'!L307</f>
        <v>492215</v>
      </c>
      <c r="D11" s="268"/>
      <c r="E11" s="267">
        <f>19998.2/24*30</f>
        <v>24997.75</v>
      </c>
      <c r="F11" s="269"/>
    </row>
    <row r="12" spans="2:6" ht="15.75">
      <c r="B12" s="9" t="s">
        <v>66</v>
      </c>
      <c r="C12" s="267">
        <f>'Contratação 30 meses'!L308</f>
        <v>539396.3333333334</v>
      </c>
      <c r="D12" s="268"/>
      <c r="E12" s="267">
        <f>124986.8/24*30</f>
        <v>156233.5</v>
      </c>
      <c r="F12" s="269"/>
    </row>
    <row r="13" spans="2:6" ht="15.75">
      <c r="B13" s="9" t="s">
        <v>67</v>
      </c>
      <c r="C13" s="267">
        <f>'Contratação 30 meses'!L309</f>
        <v>539396.3333333334</v>
      </c>
      <c r="D13" s="268"/>
      <c r="E13" s="267">
        <f>129951.6/24*30</f>
        <v>162439.50000000003</v>
      </c>
      <c r="F13" s="269"/>
    </row>
    <row r="14" spans="2:6" ht="15.75">
      <c r="B14" s="9" t="s">
        <v>68</v>
      </c>
      <c r="C14" s="267">
        <f>'Contratação 30 meses'!L310</f>
        <v>539396.3333333334</v>
      </c>
      <c r="D14" s="268"/>
      <c r="E14" s="267">
        <f>64967.24/24*30</f>
        <v>81209.05</v>
      </c>
      <c r="F14" s="269"/>
    </row>
    <row r="15" spans="2:6" ht="15.75">
      <c r="B15" s="9" t="s">
        <v>69</v>
      </c>
      <c r="C15" s="267">
        <f>'Contratação 30 meses'!L311</f>
        <v>719196.3166666665</v>
      </c>
      <c r="D15" s="268"/>
      <c r="E15" s="267">
        <f>86799/24*30</f>
        <v>108498.75</v>
      </c>
      <c r="F15" s="269"/>
    </row>
    <row r="16" spans="2:6" ht="15.75">
      <c r="B16" s="9" t="s">
        <v>70</v>
      </c>
      <c r="C16" s="267">
        <f>'Contratação 30 meses'!L312</f>
        <v>269698.1666666667</v>
      </c>
      <c r="D16" s="268"/>
      <c r="E16" s="267">
        <f>68986.2/24*30</f>
        <v>86232.74999999999</v>
      </c>
      <c r="F16" s="269"/>
    </row>
    <row r="17" spans="2:6" ht="15.75">
      <c r="B17" s="9" t="s">
        <v>71</v>
      </c>
      <c r="C17" s="267">
        <f>'Contratação 30 meses'!L313</f>
        <v>269698.1666666667</v>
      </c>
      <c r="D17" s="268"/>
      <c r="E17" s="267">
        <f>49962.2/24*30</f>
        <v>62452.75</v>
      </c>
      <c r="F17" s="269"/>
    </row>
    <row r="18" spans="2:6" ht="15.75">
      <c r="B18" s="9" t="s">
        <v>72</v>
      </c>
      <c r="C18" s="267">
        <f>'Contratação 30 meses'!L314</f>
        <v>269698.1666666667</v>
      </c>
      <c r="D18" s="268"/>
      <c r="E18" s="267">
        <f>49995/24*30</f>
        <v>62493.75</v>
      </c>
      <c r="F18" s="269"/>
    </row>
    <row r="19" spans="2:6" ht="31.5">
      <c r="B19" s="10" t="s">
        <v>73</v>
      </c>
      <c r="C19" s="267">
        <f>'Contratação 30 meses'!L315</f>
        <v>2592945</v>
      </c>
      <c r="D19" s="268"/>
      <c r="E19" s="267">
        <f>1003400/24*30</f>
        <v>1254250</v>
      </c>
      <c r="F19" s="269"/>
    </row>
    <row r="20" spans="2:6" ht="32.25" thickBot="1">
      <c r="B20" s="10" t="s">
        <v>75</v>
      </c>
      <c r="C20" s="267">
        <f>'Contratação 30 meses'!O296</f>
        <v>0</v>
      </c>
      <c r="D20" s="268"/>
      <c r="E20" s="275">
        <f>13680*24/30</f>
        <v>10944</v>
      </c>
      <c r="F20" s="276"/>
    </row>
    <row r="21" spans="2:6" ht="30" customHeight="1" thickBot="1">
      <c r="B21" s="11" t="s">
        <v>52</v>
      </c>
      <c r="C21" s="278">
        <f>SUM(C10:C20)</f>
        <v>9134897.581666667</v>
      </c>
      <c r="D21" s="279"/>
      <c r="E21" s="278">
        <f>SUM(E10:E19)</f>
        <v>2285124.8</v>
      </c>
      <c r="F21" s="280"/>
    </row>
  </sheetData>
  <sheetProtection/>
  <mergeCells count="28">
    <mergeCell ref="C20:D20"/>
    <mergeCell ref="E20:F20"/>
    <mergeCell ref="E11:F11"/>
    <mergeCell ref="B7:F7"/>
    <mergeCell ref="C21:D21"/>
    <mergeCell ref="E21:F21"/>
    <mergeCell ref="C18:D18"/>
    <mergeCell ref="E19:F19"/>
    <mergeCell ref="C19:D19"/>
    <mergeCell ref="E18:F18"/>
    <mergeCell ref="C16:D16"/>
    <mergeCell ref="E17:F17"/>
    <mergeCell ref="C17:D17"/>
    <mergeCell ref="E16:F16"/>
    <mergeCell ref="C14:D14"/>
    <mergeCell ref="E15:F15"/>
    <mergeCell ref="C15:D15"/>
    <mergeCell ref="E14:F14"/>
    <mergeCell ref="B8:B9"/>
    <mergeCell ref="C8:D9"/>
    <mergeCell ref="C12:D12"/>
    <mergeCell ref="E13:F13"/>
    <mergeCell ref="C13:D13"/>
    <mergeCell ref="E12:F12"/>
    <mergeCell ref="C10:D10"/>
    <mergeCell ref="C11:D11"/>
    <mergeCell ref="E10:F10"/>
    <mergeCell ref="E8:F9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8" r:id="rId2"/>
  <headerFooter>
    <oddFooter>&amp;L&amp;Z&amp;F&amp;R7 de 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daniel.silva</dc:creator>
  <cp:keywords/>
  <dc:description/>
  <cp:lastModifiedBy>Helio Ramos Ventura</cp:lastModifiedBy>
  <cp:lastPrinted>2018-08-10T14:56:59Z</cp:lastPrinted>
  <dcterms:created xsi:type="dcterms:W3CDTF">2012-06-27T11:36:10Z</dcterms:created>
  <dcterms:modified xsi:type="dcterms:W3CDTF">2018-08-16T10:50:18Z</dcterms:modified>
  <cp:category/>
  <cp:version/>
  <cp:contentType/>
  <cp:contentStatus/>
</cp:coreProperties>
</file>